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00" windowWidth="18855" windowHeight="11190" activeTab="2"/>
  </bookViews>
  <sheets>
    <sheet name="Rekapitulace stavby" sheetId="1" r:id="rId1"/>
    <sheet name="01 - zdravotechnika" sheetId="2" r:id="rId2"/>
    <sheet name="02 - plynovod" sheetId="3" r:id="rId3"/>
  </sheets>
  <definedNames>
    <definedName name="_xlnm._FilterDatabase" localSheetId="1" hidden="1">'01 - zdravotechnika'!$C$87:$K$199</definedName>
    <definedName name="_xlnm._FilterDatabase" localSheetId="2" hidden="1">'02 - plynovod'!$C$85:$K$117</definedName>
    <definedName name="_xlnm.Print_Titles" localSheetId="1">'01 - zdravotechnika'!$87:$87</definedName>
    <definedName name="_xlnm.Print_Titles" localSheetId="2">'02 - plynovod'!$85:$85</definedName>
    <definedName name="_xlnm.Print_Titles" localSheetId="0">'Rekapitulace stavby'!$52:$52</definedName>
    <definedName name="_xlnm.Print_Area" localSheetId="1">'01 - zdravotechnika'!$C$4:$J$39,'01 - zdravotechnika'!$C$45:$J$69,'01 - zdravotechnika'!$C$75:$K$199</definedName>
    <definedName name="_xlnm.Print_Area" localSheetId="2">'02 - plynovod'!$C$4:$J$39,'02 - plynovod'!$C$45:$J$67,'02 - plynovod'!$C$73:$K$117</definedName>
    <definedName name="_xlnm.Print_Area" localSheetId="0">'Rekapitulace stavby'!$D$4:$AO$36,'Rekapitulace stavby'!$C$42:$AQ$57</definedName>
  </definedNames>
  <calcPr calcId="125725"/>
</workbook>
</file>

<file path=xl/calcChain.xml><?xml version="1.0" encoding="utf-8"?>
<calcChain xmlns="http://schemas.openxmlformats.org/spreadsheetml/2006/main">
  <c r="J37" i="3"/>
  <c r="J36"/>
  <c r="AY56" i="1"/>
  <c r="J35" i="3"/>
  <c r="AX56" i="1"/>
  <c r="BI116" i="3"/>
  <c r="BH116"/>
  <c r="BG116"/>
  <c r="BF116"/>
  <c r="T116"/>
  <c r="T115"/>
  <c r="R116"/>
  <c r="R115"/>
  <c r="P116"/>
  <c r="P115"/>
  <c r="P111" s="1"/>
  <c r="BK116"/>
  <c r="BK115"/>
  <c r="J115"/>
  <c r="J66" s="1"/>
  <c r="J116"/>
  <c r="BE116" s="1"/>
  <c r="BI113"/>
  <c r="BH113"/>
  <c r="BG113"/>
  <c r="BF113"/>
  <c r="T113"/>
  <c r="T112"/>
  <c r="T111" s="1"/>
  <c r="R113"/>
  <c r="R112"/>
  <c r="R111"/>
  <c r="P113"/>
  <c r="P112"/>
  <c r="BK113"/>
  <c r="BK112" s="1"/>
  <c r="J113"/>
  <c r="BE113"/>
  <c r="BI109"/>
  <c r="BH109"/>
  <c r="BG109"/>
  <c r="BF109"/>
  <c r="T109"/>
  <c r="T108"/>
  <c r="R109"/>
  <c r="R108"/>
  <c r="P109"/>
  <c r="P108"/>
  <c r="BK109"/>
  <c r="BK108"/>
  <c r="J108" s="1"/>
  <c r="J63" s="1"/>
  <c r="J109"/>
  <c r="BE109"/>
  <c r="BI106"/>
  <c r="BH106"/>
  <c r="BG106"/>
  <c r="BF106"/>
  <c r="T106"/>
  <c r="R106"/>
  <c r="P106"/>
  <c r="BK106"/>
  <c r="BK103" s="1"/>
  <c r="J103" s="1"/>
  <c r="J62" s="1"/>
  <c r="J106"/>
  <c r="BE106"/>
  <c r="BI104"/>
  <c r="BH104"/>
  <c r="BG104"/>
  <c r="BF104"/>
  <c r="T104"/>
  <c r="T103"/>
  <c r="R104"/>
  <c r="R103"/>
  <c r="P104"/>
  <c r="P103"/>
  <c r="BK104"/>
  <c r="J104"/>
  <c r="BE104" s="1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F36" s="1"/>
  <c r="BC56" i="1" s="1"/>
  <c r="BG93" i="3"/>
  <c r="BF93"/>
  <c r="T93"/>
  <c r="T88" s="1"/>
  <c r="T87" s="1"/>
  <c r="R93"/>
  <c r="R88" s="1"/>
  <c r="R87" s="1"/>
  <c r="R86" s="1"/>
  <c r="P93"/>
  <c r="BK93"/>
  <c r="J93"/>
  <c r="BE93"/>
  <c r="BI91"/>
  <c r="BH91"/>
  <c r="BG91"/>
  <c r="F35" s="1"/>
  <c r="BB56" i="1" s="1"/>
  <c r="BF91" i="3"/>
  <c r="T91"/>
  <c r="R91"/>
  <c r="P91"/>
  <c r="P88" s="1"/>
  <c r="P87" s="1"/>
  <c r="P86" s="1"/>
  <c r="AU56" i="1" s="1"/>
  <c r="BK91" i="3"/>
  <c r="BK88" s="1"/>
  <c r="J91"/>
  <c r="BE91"/>
  <c r="BI89"/>
  <c r="F37"/>
  <c r="BD56" i="1" s="1"/>
  <c r="BH89" i="3"/>
  <c r="BG89"/>
  <c r="BF89"/>
  <c r="J34" s="1"/>
  <c r="AW56" i="1" s="1"/>
  <c r="T89" i="3"/>
  <c r="R89"/>
  <c r="P89"/>
  <c r="BK89"/>
  <c r="J89"/>
  <c r="BE89" s="1"/>
  <c r="F80"/>
  <c r="E78"/>
  <c r="F52"/>
  <c r="E50"/>
  <c r="J24"/>
  <c r="E24"/>
  <c r="J55" s="1"/>
  <c r="J23"/>
  <c r="J21"/>
  <c r="E21"/>
  <c r="J54" s="1"/>
  <c r="J20"/>
  <c r="J18"/>
  <c r="E18"/>
  <c r="F83" s="1"/>
  <c r="F55"/>
  <c r="J17"/>
  <c r="J15"/>
  <c r="E15"/>
  <c r="F82"/>
  <c r="F54"/>
  <c r="J14"/>
  <c r="J12"/>
  <c r="J80"/>
  <c r="J52"/>
  <c r="E7"/>
  <c r="E76" s="1"/>
  <c r="E48"/>
  <c r="J37" i="2"/>
  <c r="J36"/>
  <c r="AY55" i="1"/>
  <c r="J35" i="2"/>
  <c r="AX55" i="1" s="1"/>
  <c r="BI198" i="2"/>
  <c r="BH198"/>
  <c r="BG198"/>
  <c r="BF198"/>
  <c r="T198"/>
  <c r="T197"/>
  <c r="R198"/>
  <c r="R197" s="1"/>
  <c r="P198"/>
  <c r="P197"/>
  <c r="BK198"/>
  <c r="BK197" s="1"/>
  <c r="J197" s="1"/>
  <c r="J68" s="1"/>
  <c r="J198"/>
  <c r="BE198"/>
  <c r="BI195"/>
  <c r="BH195"/>
  <c r="BG195"/>
  <c r="BF195"/>
  <c r="T195"/>
  <c r="T194"/>
  <c r="T193"/>
  <c r="R195"/>
  <c r="R194" s="1"/>
  <c r="P195"/>
  <c r="P194" s="1"/>
  <c r="P193" s="1"/>
  <c r="BK195"/>
  <c r="BK194"/>
  <c r="J195"/>
  <c r="BE195" s="1"/>
  <c r="BI191"/>
  <c r="BH191"/>
  <c r="BG191"/>
  <c r="BF191"/>
  <c r="T191"/>
  <c r="T190" s="1"/>
  <c r="R191"/>
  <c r="R190"/>
  <c r="P191"/>
  <c r="P190" s="1"/>
  <c r="BK191"/>
  <c r="BK190"/>
  <c r="J190"/>
  <c r="J65" s="1"/>
  <c r="J191"/>
  <c r="BE191" s="1"/>
  <c r="BI188"/>
  <c r="BH188"/>
  <c r="BG188"/>
  <c r="BF188"/>
  <c r="T188"/>
  <c r="R188"/>
  <c r="P188"/>
  <c r="BK188"/>
  <c r="J188"/>
  <c r="BE188" s="1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 s="1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 s="1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 s="1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 s="1"/>
  <c r="BI170"/>
  <c r="BH170"/>
  <c r="BG170"/>
  <c r="BF170"/>
  <c r="T170"/>
  <c r="R170"/>
  <c r="P170"/>
  <c r="P165" s="1"/>
  <c r="BK170"/>
  <c r="J170"/>
  <c r="BE170"/>
  <c r="BI168"/>
  <c r="BH168"/>
  <c r="BG168"/>
  <c r="BF168"/>
  <c r="T168"/>
  <c r="T165" s="1"/>
  <c r="R168"/>
  <c r="P168"/>
  <c r="BK168"/>
  <c r="J168"/>
  <c r="BE168" s="1"/>
  <c r="BI166"/>
  <c r="BH166"/>
  <c r="BG166"/>
  <c r="BF166"/>
  <c r="T166"/>
  <c r="R166"/>
  <c r="R165" s="1"/>
  <c r="P166"/>
  <c r="BK166"/>
  <c r="BK165" s="1"/>
  <c r="J165" s="1"/>
  <c r="J64" s="1"/>
  <c r="J166"/>
  <c r="BE166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 s="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 s="1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 s="1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 s="1"/>
  <c r="BI147"/>
  <c r="BH147"/>
  <c r="BG147"/>
  <c r="BF147"/>
  <c r="T147"/>
  <c r="R147"/>
  <c r="P147"/>
  <c r="BK147"/>
  <c r="J147"/>
  <c r="BE147"/>
  <c r="BI145"/>
  <c r="BH145"/>
  <c r="BG145"/>
  <c r="BF145"/>
  <c r="T145"/>
  <c r="R145"/>
  <c r="R140" s="1"/>
  <c r="P145"/>
  <c r="BK145"/>
  <c r="J145"/>
  <c r="BE145" s="1"/>
  <c r="BI143"/>
  <c r="BH143"/>
  <c r="BG143"/>
  <c r="BF143"/>
  <c r="T143"/>
  <c r="R143"/>
  <c r="P143"/>
  <c r="BK143"/>
  <c r="BK140" s="1"/>
  <c r="J140" s="1"/>
  <c r="J63" s="1"/>
  <c r="J143"/>
  <c r="BE143"/>
  <c r="BI141"/>
  <c r="BH141"/>
  <c r="BG141"/>
  <c r="BF141"/>
  <c r="T141"/>
  <c r="T140" s="1"/>
  <c r="R141"/>
  <c r="P141"/>
  <c r="P140" s="1"/>
  <c r="BK141"/>
  <c r="J141"/>
  <c r="BE141" s="1"/>
  <c r="BI138"/>
  <c r="BH138"/>
  <c r="BG138"/>
  <c r="BF138"/>
  <c r="T138"/>
  <c r="R138"/>
  <c r="P138"/>
  <c r="BK138"/>
  <c r="J138"/>
  <c r="BE138" s="1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 s="1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 s="1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 s="1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 s="1"/>
  <c r="BI120"/>
  <c r="BH120"/>
  <c r="BG120"/>
  <c r="BF120"/>
  <c r="T120"/>
  <c r="R120"/>
  <c r="P120"/>
  <c r="P115" s="1"/>
  <c r="BK120"/>
  <c r="J120"/>
  <c r="BE120"/>
  <c r="BI118"/>
  <c r="BH118"/>
  <c r="BG118"/>
  <c r="BF118"/>
  <c r="T118"/>
  <c r="T115" s="1"/>
  <c r="R118"/>
  <c r="P118"/>
  <c r="BK118"/>
  <c r="J118"/>
  <c r="BE118" s="1"/>
  <c r="BI116"/>
  <c r="BH116"/>
  <c r="BG116"/>
  <c r="BF116"/>
  <c r="T116"/>
  <c r="R116"/>
  <c r="R115" s="1"/>
  <c r="P116"/>
  <c r="BK116"/>
  <c r="BK115" s="1"/>
  <c r="J115" s="1"/>
  <c r="J62" s="1"/>
  <c r="J116"/>
  <c r="BE116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 s="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 s="1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 s="1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 s="1"/>
  <c r="BI97"/>
  <c r="BH97"/>
  <c r="BG97"/>
  <c r="BF97"/>
  <c r="T97"/>
  <c r="R97"/>
  <c r="P97"/>
  <c r="BK97"/>
  <c r="J97"/>
  <c r="BE97"/>
  <c r="BI95"/>
  <c r="BH95"/>
  <c r="BG95"/>
  <c r="BF95"/>
  <c r="T95"/>
  <c r="T90" s="1"/>
  <c r="T89" s="1"/>
  <c r="T88" s="1"/>
  <c r="R95"/>
  <c r="R90" s="1"/>
  <c r="R89" s="1"/>
  <c r="P95"/>
  <c r="BK95"/>
  <c r="J95"/>
  <c r="BE95" s="1"/>
  <c r="BI93"/>
  <c r="BH93"/>
  <c r="BG93"/>
  <c r="F35" s="1"/>
  <c r="BB55" i="1" s="1"/>
  <c r="BF93" i="2"/>
  <c r="T93"/>
  <c r="R93"/>
  <c r="P93"/>
  <c r="P90" s="1"/>
  <c r="BK93"/>
  <c r="J93"/>
  <c r="BE93"/>
  <c r="BI91"/>
  <c r="F37" s="1"/>
  <c r="BD55" i="1" s="1"/>
  <c r="BD54" s="1"/>
  <c r="W33" s="1"/>
  <c r="BH91" i="2"/>
  <c r="F36"/>
  <c r="BC55" i="1" s="1"/>
  <c r="BC54" s="1"/>
  <c r="BG91" i="2"/>
  <c r="BF91"/>
  <c r="J34" s="1"/>
  <c r="AW55" i="1" s="1"/>
  <c r="F34" i="2"/>
  <c r="BA55" i="1" s="1"/>
  <c r="T91" i="2"/>
  <c r="R91"/>
  <c r="P91"/>
  <c r="BK91"/>
  <c r="BK90"/>
  <c r="J90" s="1"/>
  <c r="J61" s="1"/>
  <c r="J91"/>
  <c r="BE91" s="1"/>
  <c r="F82"/>
  <c r="E80"/>
  <c r="F52"/>
  <c r="E50"/>
  <c r="J24"/>
  <c r="E24"/>
  <c r="J55" s="1"/>
  <c r="J23"/>
  <c r="J21"/>
  <c r="E21"/>
  <c r="J54" s="1"/>
  <c r="J20"/>
  <c r="J18"/>
  <c r="E18"/>
  <c r="F55" s="1"/>
  <c r="J17"/>
  <c r="J15"/>
  <c r="E15"/>
  <c r="F54" s="1"/>
  <c r="J14"/>
  <c r="J12"/>
  <c r="J52" s="1"/>
  <c r="E7"/>
  <c r="E48" s="1"/>
  <c r="AS54" i="1"/>
  <c r="L50"/>
  <c r="AM50"/>
  <c r="AM49"/>
  <c r="L49"/>
  <c r="AM47"/>
  <c r="L47"/>
  <c r="L45"/>
  <c r="L44"/>
  <c r="J82" i="2" l="1"/>
  <c r="F84"/>
  <c r="J85"/>
  <c r="J33"/>
  <c r="AV55" i="1" s="1"/>
  <c r="AT55" s="1"/>
  <c r="F33" i="2"/>
  <c r="AZ55" i="1" s="1"/>
  <c r="AZ54" s="1"/>
  <c r="F33" i="3"/>
  <c r="AZ56" i="1" s="1"/>
  <c r="J33" i="3"/>
  <c r="AV56" i="1" s="1"/>
  <c r="AT56" s="1"/>
  <c r="BK87" i="3"/>
  <c r="J88"/>
  <c r="J61" s="1"/>
  <c r="BK111"/>
  <c r="J111" s="1"/>
  <c r="J64" s="1"/>
  <c r="J112"/>
  <c r="J65" s="1"/>
  <c r="BA54" i="1"/>
  <c r="T86" i="3"/>
  <c r="BK193" i="2"/>
  <c r="J193" s="1"/>
  <c r="J66" s="1"/>
  <c r="W32" i="1"/>
  <c r="AY54"/>
  <c r="P89" i="2"/>
  <c r="P88" s="1"/>
  <c r="AU55" i="1" s="1"/>
  <c r="AU54" s="1"/>
  <c r="BB54"/>
  <c r="R193" i="2"/>
  <c r="R88" s="1"/>
  <c r="J83" i="3"/>
  <c r="F34"/>
  <c r="BA56" i="1" s="1"/>
  <c r="J84" i="2"/>
  <c r="J194"/>
  <c r="J67" s="1"/>
  <c r="E78"/>
  <c r="F85"/>
  <c r="BK89"/>
  <c r="J82" i="3"/>
  <c r="W30" i="1" l="1"/>
  <c r="AW54"/>
  <c r="AK30" s="1"/>
  <c r="BK86" i="3"/>
  <c r="J86" s="1"/>
  <c r="J87"/>
  <c r="J60" s="1"/>
  <c r="W29" i="1"/>
  <c r="AV54"/>
  <c r="J89" i="2"/>
  <c r="J60" s="1"/>
  <c r="BK88"/>
  <c r="J88" s="1"/>
  <c r="AX54" i="1"/>
  <c r="W31"/>
  <c r="AK29" l="1"/>
  <c r="AT54"/>
  <c r="J59" i="3"/>
  <c r="J30"/>
  <c r="J30" i="2"/>
  <c r="J59"/>
  <c r="J39" i="3" l="1"/>
  <c r="AG56" i="1"/>
  <c r="AN56" s="1"/>
  <c r="AG55"/>
  <c r="J39" i="2"/>
  <c r="AG54" i="1" l="1"/>
  <c r="AN55"/>
  <c r="AN54" l="1"/>
  <c r="AK26"/>
  <c r="AK35" s="1"/>
</calcChain>
</file>

<file path=xl/sharedStrings.xml><?xml version="1.0" encoding="utf-8"?>
<sst xmlns="http://schemas.openxmlformats.org/spreadsheetml/2006/main" count="1635" uniqueCount="429">
  <si>
    <t>Export Komplet</t>
  </si>
  <si>
    <t/>
  </si>
  <si>
    <t>2.0</t>
  </si>
  <si>
    <t>False</t>
  </si>
  <si>
    <t>{a3370b60-6355-4b09-ae41-9830222e3c26}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</si>
  <si>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</si>
  <si>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</si>
  <si>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</si>
  <si>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</si>
  <si>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</si>
  <si>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</si>
  <si>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</si>
  <si>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</si>
  <si>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</si>
  <si>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A2019215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</si>
  <si>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</si>
  <si>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</si>
  <si>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kuchyně Benešov</t>
  </si>
  <si>
    <t>KSO:</t>
  </si>
  <si>
    <t>CC-CZ:</t>
  </si>
  <si>
    <t>Místo:</t>
  </si>
  <si>
    <t xml:space="preserve"> </t>
  </si>
  <si>
    <t>Datum:</t>
  </si>
  <si>
    <t>20. 5. 2019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</si>
  <si>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</si>
  <si>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</si>
  <si>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</si>
  <si>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</si>
  <si>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</si>
  <si>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</si>
  <si>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</si>
  <si>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</si>
  <si>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</si>
  <si>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</si>
  <si>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</si>
  <si>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</si>
  <si>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</si>
  <si>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</si>
  <si>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</si>
  <si>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</si>
  <si>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</si>
  <si>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</si>
  <si>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</si>
  <si>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</si>
  <si>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</si>
  <si>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</si>
  <si>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</si>
  <si>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</si>
  <si>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</si>
  <si>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</si>
  <si>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</si>
  <si>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</si>
  <si>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</si>
  <si>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</si>
  <si>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</si>
  <si>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</si>
  <si>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</si>
  <si>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</si>
  <si>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</si>
  <si>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</si>
  <si>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</si>
  <si>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</si>
  <si>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</si>
  <si>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</si>
  <si>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</si>
  <si>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</si>
  <si>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</si>
  <si>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</si>
  <si>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</si>
  <si>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</si>
  <si>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</si>
  <si>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</si>
  <si>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</si>
  <si>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zdravotechnika</t>
  </si>
  <si>
    <t>STA</t>
  </si>
  <si>
    <t>1</t>
  </si>
  <si>
    <t>{3e0f6787-de62-472a-b219-08dd6420c0c7}</t>
  </si>
  <si>
    <t>2</t>
  </si>
  <si>
    <t>02</t>
  </si>
  <si>
    <t>plynovod</t>
  </si>
  <si>
    <t>{3e737df5-48a0-4411-95c6-892b015cdd59}</t>
  </si>
  <si>
    <t>KRYCÍ LIST SOUPISU PRACÍ</t>
  </si>
  <si>
    <t>Objekt:</t>
  </si>
  <si>
    <t>01 - zdravotechnika</t>
  </si>
  <si>
    <t xml:space="preserve">Zpracováno dle metodiky ÚRS s maximálním zatříděním položek (popisu činností) dle Třídníku stavebních konstrukcí a prací. Položky, které databáze neobsahuje, oceněny dle brutto ceníků příslušných dodavatelů.  Jsou-li ve výkazu výměr uvedeny odkazy na firmy, názvy nebo specifická označení výrobků apod., jsou takové odkazy pouze informativní a slouží pouze pro určení technické úrovně a provozních parametrů. Z zhotoviteli umožňují v souladu s §182, zákona č. 134/2016 Sb. o veřejných zakázkách použít i jiných kvalitativně a technicky obdobných zařízení, která mají podobnou nebo minimálně stejnou kvalitu, účinnost a výkon, parametry použití, ev. hlučnost (která bezpodmínečně splňuje platné hygienické normy).   Celková množství u jednotlivých položek (kusy, metry) byla odměřena a sečtena ručně a digitálně z výkresů.    Nabídková cena musí zahrnovat nejen přípravu, dodávku, dopravu a montáž, ale i veškeré související náklady, spojené s realizací, od zadání po předání stavby do užívání, včetně nákladů na koordinaci, uvedení do provozu, dokončovací práce, údržbu do doby předání, potřebné zkoušky a atesty, odstranění závad, předání dokladů o skutečném provedení, dokladů nutných pro kolaudační řízení aj. 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</si>
  <si>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</si>
  <si>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</si>
  <si>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</si>
  <si>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</si>
  <si>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</si>
  <si>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</si>
  <si>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</si>
  <si>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</si>
  <si>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</si>
  <si>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</si>
  <si>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</si>
  <si>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</si>
  <si>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</si>
  <si>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</si>
  <si>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</si>
  <si>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</si>
  <si>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</si>
  <si>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</si>
  <si>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</si>
  <si>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</si>
  <si>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</si>
  <si>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</si>
  <si>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</si>
  <si>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</si>
  <si>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</si>
  <si>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</si>
  <si>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</si>
  <si>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</si>
  <si>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</si>
  <si>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</si>
  <si>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</si>
  <si>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</si>
  <si>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K</t>
  </si>
  <si>
    <t>713463131</t>
  </si>
  <si>
    <t>Montáž izolace tepelné potrubí potrubními pouzdry bez úpravy slepenými 1x tl izolace do 25 mm</t>
  </si>
  <si>
    <t>m</t>
  </si>
  <si>
    <t>CS ÚRS 2019 01</t>
  </si>
  <si>
    <t>16</t>
  </si>
  <si>
    <t>1257619340</t>
  </si>
  <si>
    <t>PP</t>
  </si>
  <si>
    <t>Montáž izolace tepelné potrubí a ohybů tvarovkami nebo deskami  potrubními pouzdry bez povrchové úpravy (izolační materiál ve specifikaci) přilepenými v příčných a podélných spojích izolace potrubí jednovrstvá, tloušťky izolace do 25 mm</t>
  </si>
  <si>
    <t>M</t>
  </si>
  <si>
    <t>28377103</t>
  </si>
  <si>
    <t>izolace tepelná potrubí z pěnového polyetylenu 22 x 9 mm</t>
  </si>
  <si>
    <t>32</t>
  </si>
  <si>
    <t>-1260960843</t>
  </si>
  <si>
    <t>3</t>
  </si>
  <si>
    <t>28377045</t>
  </si>
  <si>
    <t>izolace tepelná potrubí z pěnového polyetylenu 22 x 20 mm</t>
  </si>
  <si>
    <t>-555705828</t>
  </si>
  <si>
    <t>4</t>
  </si>
  <si>
    <t>28377111</t>
  </si>
  <si>
    <t>izolace tepelná potrubí z pěnového polyetylenu 28 x 9 mm</t>
  </si>
  <si>
    <t>1550967566</t>
  </si>
  <si>
    <t>5</t>
  </si>
  <si>
    <t>28377048</t>
  </si>
  <si>
    <t>izolace tepelná potrubí z pěnového polyetylenu 28 x 20 mm</t>
  </si>
  <si>
    <t>117839926</t>
  </si>
  <si>
    <t>6</t>
  </si>
  <si>
    <t>28377051</t>
  </si>
  <si>
    <t>izolace tepelná potrubí z pěnového polyetylenu 32 x 9 mm</t>
  </si>
  <si>
    <t>434829266</t>
  </si>
  <si>
    <t>7</t>
  </si>
  <si>
    <t>28377061</t>
  </si>
  <si>
    <t>izolace tepelná potrubí z pěnového polyetylenu 45 x 9 mm</t>
  </si>
  <si>
    <t>1233982527</t>
  </si>
  <si>
    <t>8</t>
  </si>
  <si>
    <t>28377121</t>
  </si>
  <si>
    <t>izolace tepelná potrubí z pěnového polyetylenu 54 x 9 mm</t>
  </si>
  <si>
    <t>-317181100</t>
  </si>
  <si>
    <t>9</t>
  </si>
  <si>
    <t>713463211</t>
  </si>
  <si>
    <t>Montáž izolace tepelné potrubí potrubními pouzdry s Al fólií staženými Al páskou 1x D do 50 mm</t>
  </si>
  <si>
    <t>140553889</t>
  </si>
  <si>
    <t>Montáž izolace tepelné potrubí a ohybů tvarovkami nebo deskami  potrubními pouzdry s povrchovou úpravou hliníkovou fólií (izolační materiál ve specifikaci) přelepenými samolepící hliníkovou páskou potrubí jednovrstvá D do 50 mm</t>
  </si>
  <si>
    <t>10</t>
  </si>
  <si>
    <t>63154532</t>
  </si>
  <si>
    <t>pouzdro izolační potrubní s jednostrannou Al fólií max. 250/100 °C 35/30 mm</t>
  </si>
  <si>
    <t>926129200</t>
  </si>
  <si>
    <t>11</t>
  </si>
  <si>
    <t>63154533</t>
  </si>
  <si>
    <t>pouzdro izolační potrubní s jednostrannou Al fólií max. 250/100 °C 42/30 mm</t>
  </si>
  <si>
    <t>-1002168444</t>
  </si>
  <si>
    <t>12</t>
  </si>
  <si>
    <t>998713201</t>
  </si>
  <si>
    <t>Přesun hmot procentní pro izolace tepelné v objektech v do 6 m</t>
  </si>
  <si>
    <t>%</t>
  </si>
  <si>
    <t>-1325619258</t>
  </si>
  <si>
    <t>Přesun hmot pro izolace tepelné stanovený procentní sazbou (%) z ceny vodorovná dopravní vzdálenost do 50 m v objektech výšky do 6 m</t>
  </si>
  <si>
    <t>721</t>
  </si>
  <si>
    <t>Zdravotechnika - vnitřní kanalizace</t>
  </si>
  <si>
    <t>13</t>
  </si>
  <si>
    <t>721171808</t>
  </si>
  <si>
    <t>Demontáž potrubí z PVC do D 114</t>
  </si>
  <si>
    <t>-1397859515</t>
  </si>
  <si>
    <t>Demontáž potrubí z novodurových trub  odpadních nebo připojovacích přes 75 do D 114</t>
  </si>
  <si>
    <t>14</t>
  </si>
  <si>
    <t>721174R01</t>
  </si>
  <si>
    <t>Potrubí z polypropylenu DN110 se schopností odolávat vařící vodě a účinkům světla</t>
  </si>
  <si>
    <t>-1999405208</t>
  </si>
  <si>
    <t xml:space="preserve">Potrubí z polypropylenu DN110 se schopností odolávat vařící vodě a účinkům světla, vyráběné v souladu s ČSN EN 1852-1; potrubí včetně kolen, redukcí, odboček, čistících kusů </t>
  </si>
  <si>
    <t>721174043</t>
  </si>
  <si>
    <t>Potrubí kanalizační z PP připojovací DN 50</t>
  </si>
  <si>
    <t>1700347342</t>
  </si>
  <si>
    <t>Potrubí z plastových trub polypropylenové připojovací DN 50</t>
  </si>
  <si>
    <t>721174044</t>
  </si>
  <si>
    <t>Potrubí kanalizační z PP připojovací DN 75</t>
  </si>
  <si>
    <t>-108200985</t>
  </si>
  <si>
    <t>Potrubí z plastových trub polypropylenové připojovací DN 75</t>
  </si>
  <si>
    <t>17</t>
  </si>
  <si>
    <t>721174045</t>
  </si>
  <si>
    <t>Potrubí kanalizační z PP připojovací DN 110</t>
  </si>
  <si>
    <t>-1489232575</t>
  </si>
  <si>
    <t>Potrubí z plastových trub polypropylenové připojovací DN 110</t>
  </si>
  <si>
    <t>18</t>
  </si>
  <si>
    <t>721194105</t>
  </si>
  <si>
    <t>Vyvedení a upevnění odpadních výpustek DN 40/50</t>
  </si>
  <si>
    <t>kus</t>
  </si>
  <si>
    <t>-1376280108</t>
  </si>
  <si>
    <t>Vyměření přípojek na potrubí vyvedení a upevnění odpadních výpustek DN 40/50</t>
  </si>
  <si>
    <t>19</t>
  </si>
  <si>
    <t>721194R01</t>
  </si>
  <si>
    <t>Hygienická podlahová přímá vpust DN 110</t>
  </si>
  <si>
    <t>954164446</t>
  </si>
  <si>
    <t>20</t>
  </si>
  <si>
    <t>721194R02</t>
  </si>
  <si>
    <t>Hygienický, příčkový, protiskluzný rošt pro samostatnou vpust, včetně nástavce na vpust, rozměr 300x300 mm</t>
  </si>
  <si>
    <t>-2000858769</t>
  </si>
  <si>
    <t>721194R03</t>
  </si>
  <si>
    <t>Hygienický žlab pro podlahovou vpust, rozměr 600x1200 mm</t>
  </si>
  <si>
    <t>877068605</t>
  </si>
  <si>
    <t>22</t>
  </si>
  <si>
    <t>721194R04</t>
  </si>
  <si>
    <t>Hygienický, příčkový, protiskluzný rošt pro žlaby, rozměr 600x300 mm</t>
  </si>
  <si>
    <t>-71707470</t>
  </si>
  <si>
    <t>23</t>
  </si>
  <si>
    <t>721290111</t>
  </si>
  <si>
    <t>Zkouška těsnosti potrubí kanalizace vodou do DN 125</t>
  </si>
  <si>
    <t>-579717890</t>
  </si>
  <si>
    <t>Zkouška těsnosti kanalizace  v objektech vodou do DN 125</t>
  </si>
  <si>
    <t>24</t>
  </si>
  <si>
    <t>998721201</t>
  </si>
  <si>
    <t>Přesun hmot procentní pro vnitřní kanalizace v objektech v do 6 m</t>
  </si>
  <si>
    <t>-131882422</t>
  </si>
  <si>
    <t>Přesun hmot pro vnitřní kanalizace  stanovený procentní sazbou (%) z ceny vodorovná dopravní vzdálenost do 50 m v objektech výšky do 6 m</t>
  </si>
  <si>
    <t>722</t>
  </si>
  <si>
    <t>Zdravotechnika - vnitřní vodovod</t>
  </si>
  <si>
    <t>25</t>
  </si>
  <si>
    <t>722174002</t>
  </si>
  <si>
    <t>Potrubí vodovodní plastové PPR svar polyfuze PN 16 D 20 x 2,8 mm</t>
  </si>
  <si>
    <t>618629190</t>
  </si>
  <si>
    <t>Potrubí z plastových trubek z polypropylenu (PPR) svařovaných polyfuzně PN 16 (SDR 7,4) D 20 x 2,8</t>
  </si>
  <si>
    <t>26</t>
  </si>
  <si>
    <t>722174003</t>
  </si>
  <si>
    <t>Potrubí vodovodní plastové PPR svar polyfuze PN 16 D 25 x 3,5 mm</t>
  </si>
  <si>
    <t>-382073133</t>
  </si>
  <si>
    <t>Potrubí z plastových trubek z polypropylenu (PPR) svařovaných polyfuzně PN 16 (SDR 7,4) D 25 x 3,5</t>
  </si>
  <si>
    <t>27</t>
  </si>
  <si>
    <t>722174004</t>
  </si>
  <si>
    <t>Potrubí vodovodní plastové PPR svar polyfuze PN 16 D 32 x 4,4 mm</t>
  </si>
  <si>
    <t>-1352372526</t>
  </si>
  <si>
    <t>Potrubí z plastových trubek z polypropylenu (PPR) svařovaných polyfuzně PN 16 (SDR 7,4) D 32 x 4,4</t>
  </si>
  <si>
    <t>28</t>
  </si>
  <si>
    <t>722174005</t>
  </si>
  <si>
    <t>Potrubí vodovodní plastové PPR svar polyfuze PN 16 D 40 x 5,5 mm</t>
  </si>
  <si>
    <t>1342107057</t>
  </si>
  <si>
    <t>Potrubí z plastových trubek z polypropylenu (PPR) svařovaných polyfuzně PN 16 (SDR 7,4) D 40 x 5,5</t>
  </si>
  <si>
    <t>29</t>
  </si>
  <si>
    <t>722174006</t>
  </si>
  <si>
    <t>Potrubí vodovodní plastové PPR svar polyfuze PN 16 D 50 x 6,9 mm</t>
  </si>
  <si>
    <t>1235020576</t>
  </si>
  <si>
    <t>Potrubí z plastových trubek z polypropylenu (PPR) svařovaných polyfuzně PN 16 (SDR 7,4) D 50 x 6,9</t>
  </si>
  <si>
    <t>30</t>
  </si>
  <si>
    <t>722190401</t>
  </si>
  <si>
    <t>Vyvedení a upevnění výpustku do DN 25</t>
  </si>
  <si>
    <t>-346551077</t>
  </si>
  <si>
    <t>Zřízení přípojek na potrubí  vyvedení a upevnění výpustek do DN 25</t>
  </si>
  <si>
    <t>31</t>
  </si>
  <si>
    <t>722220151</t>
  </si>
  <si>
    <t>Nástěnka závitová plastová PPR PN 20 DN 16 x G 1/2</t>
  </si>
  <si>
    <t>-1527619855</t>
  </si>
  <si>
    <t>Armatury s jedním závitem plastové (PPR) PN 20 (SDR 6) DN 16 x G 1/2</t>
  </si>
  <si>
    <t>722232043</t>
  </si>
  <si>
    <t>Kohout kulový přímý G 1/2 PN 42 do 185°C vnitřní závit</t>
  </si>
  <si>
    <t>-1769196103</t>
  </si>
  <si>
    <t>Armatury se dvěma závity kulové kohouty PN 42 do 185 °C přímé vnitřní závit G 1/2</t>
  </si>
  <si>
    <t>33</t>
  </si>
  <si>
    <t>722232044</t>
  </si>
  <si>
    <t>Kohout kulový přímý G 3/4 PN 42 do 185°C vnitřní závit</t>
  </si>
  <si>
    <t>-666625083</t>
  </si>
  <si>
    <t>Armatury se dvěma závity kulové kohouty PN 42 do 185 °C přímé vnitřní závit G 3/4</t>
  </si>
  <si>
    <t>34</t>
  </si>
  <si>
    <t>722290226</t>
  </si>
  <si>
    <t>Zkouška těsnosti vodovodního potrubí závitového do DN 50</t>
  </si>
  <si>
    <t>524019292</t>
  </si>
  <si>
    <t>Zkoušky, proplach a desinfekce vodovodního potrubí  zkoušky těsnosti vodovodního potrubí závitového do DN 50</t>
  </si>
  <si>
    <t>35</t>
  </si>
  <si>
    <t>722290234</t>
  </si>
  <si>
    <t>Proplach a dezinfekce vodovodního potrubí do DN 80</t>
  </si>
  <si>
    <t>1586298539</t>
  </si>
  <si>
    <t>Zkoušky, proplach a desinfekce vodovodního potrubí  proplach a desinfekce vodovodního potrubí do DN 80</t>
  </si>
  <si>
    <t>36</t>
  </si>
  <si>
    <t>998722201</t>
  </si>
  <si>
    <t>Přesun hmot procentní pro vnitřní vodovod v objektech v do 6 m</t>
  </si>
  <si>
    <t>-1537618207</t>
  </si>
  <si>
    <t>Přesun hmot pro vnitřní vodovod  stanovený procentní sazbou (%) z ceny vodorovná dopravní vzdálenost do 50 m v objektech výšky do 6 m</t>
  </si>
  <si>
    <t>725</t>
  </si>
  <si>
    <t>Zdravotechnika - zařizovací předměty</t>
  </si>
  <si>
    <t>37</t>
  </si>
  <si>
    <t>725211603</t>
  </si>
  <si>
    <t>Umyvadlo keramické bílé šířky 600 mm bez krytu na sifon připevněné na stěnu šrouby</t>
  </si>
  <si>
    <t>soubor</t>
  </si>
  <si>
    <t>1532977459</t>
  </si>
  <si>
    <t>Umyvadla keramická bílá bez výtokových armatur připevněná na stěnu šrouby bez sloupu nebo krytu na sifon 600 mm</t>
  </si>
  <si>
    <t>38</t>
  </si>
  <si>
    <t>725331111</t>
  </si>
  <si>
    <t>Výlevka bez výtokových armatur keramická se sklopnou plastovou mřížkou 500 mm</t>
  </si>
  <si>
    <t>-1737423099</t>
  </si>
  <si>
    <t>Výlevky bez výtokových armatur a splachovací nádrže keramické se sklopnou plastovou mřížkou 425 mm</t>
  </si>
  <si>
    <t>39</t>
  </si>
  <si>
    <t>725813111</t>
  </si>
  <si>
    <t>Ventil rohový bez připojovací trubičky nebo flexi hadičky G 1/2</t>
  </si>
  <si>
    <t>506306170</t>
  </si>
  <si>
    <t>Ventily rohové bez připojovací trubičky nebo flexi hadičky G 1/2</t>
  </si>
  <si>
    <t>40</t>
  </si>
  <si>
    <t>725821311</t>
  </si>
  <si>
    <t>Baterie dřezová nástěnná páková</t>
  </si>
  <si>
    <t>226061869</t>
  </si>
  <si>
    <t>Baterie dřezové nástěnné pákové</t>
  </si>
  <si>
    <t>41</t>
  </si>
  <si>
    <t>725821R01</t>
  </si>
  <si>
    <t>Baterie dřezová nástěnná páková, pro výlevku</t>
  </si>
  <si>
    <t>201585057</t>
  </si>
  <si>
    <t>Baterie dřezové nástěnné pákové, pro výlevku</t>
  </si>
  <si>
    <t>42</t>
  </si>
  <si>
    <t>725821R02</t>
  </si>
  <si>
    <t>Baterie dřezová nástěnná páková, se sprchou</t>
  </si>
  <si>
    <t>-1607539870</t>
  </si>
  <si>
    <t>Baterie dřezové nástěnné pákové, se sprchou</t>
  </si>
  <si>
    <t>43</t>
  </si>
  <si>
    <t>725821R03</t>
  </si>
  <si>
    <t>Baterie dřezová nástěnná páková, s nástěnnou sprchou a napouštěcím ramenem</t>
  </si>
  <si>
    <t>784687256</t>
  </si>
  <si>
    <t>Baterie dřezové nástěnné pákové, s nástěnnou sprchou a napouštěcím ramenem</t>
  </si>
  <si>
    <t>44</t>
  </si>
  <si>
    <t>725822R01</t>
  </si>
  <si>
    <t>Baterie umyvadlová nástěnná</t>
  </si>
  <si>
    <t>1574778327</t>
  </si>
  <si>
    <t>Baterie umyvadlové nátěnné</t>
  </si>
  <si>
    <t>45</t>
  </si>
  <si>
    <t>725861102</t>
  </si>
  <si>
    <t>Zápachová uzávěrka pro umyvadla DN 40</t>
  </si>
  <si>
    <t>330427102</t>
  </si>
  <si>
    <t>Zápachové uzávěrky zařizovacích předmětů pro umyvadla DN 40</t>
  </si>
  <si>
    <t>46</t>
  </si>
  <si>
    <t>725862R01</t>
  </si>
  <si>
    <t>Zápachová uzávěrka pro dřezy s výpustí a přípojkou a flexi hadicí 6/4" x 50/40 mm</t>
  </si>
  <si>
    <t>-915326764</t>
  </si>
  <si>
    <t>Zápachové uzávěrky zařizovacích předmětů pro dřezy s výpustí a přípojkou a flexi hadicí 6/4" x 50/40 mm</t>
  </si>
  <si>
    <t>47</t>
  </si>
  <si>
    <t>725862R02</t>
  </si>
  <si>
    <t>Zápachová uzávěrka pro dvojdřezy, s výpustí a přípojkou a flexi hadicí 6/4" x 50/40 mm</t>
  </si>
  <si>
    <t>-1495850579</t>
  </si>
  <si>
    <t>Zápachové uzávěrky zařizovacích předmětů pro dvojdřezy s výpustí a přípojkou a flexi hadicí 6/4" x 50/40 mm</t>
  </si>
  <si>
    <t>48</t>
  </si>
  <si>
    <t>998725201</t>
  </si>
  <si>
    <t>Přesun hmot procentní pro zařizovací předměty v objektech v do 6 m</t>
  </si>
  <si>
    <t>-1521341977</t>
  </si>
  <si>
    <t>Přesun hmot pro zařizovací předměty  stanovený procentní sazbou (%) z ceny vodorovná dopravní vzdálenost do 50 m v objektech výšky do 6 m</t>
  </si>
  <si>
    <t>HZS</t>
  </si>
  <si>
    <t>Hodinové zúčtovací sazby</t>
  </si>
  <si>
    <t>49</t>
  </si>
  <si>
    <t>HZS2491</t>
  </si>
  <si>
    <t>Hodinová zúčtovací sazba dělník zednických výpomocí</t>
  </si>
  <si>
    <t>hod</t>
  </si>
  <si>
    <t>512</t>
  </si>
  <si>
    <t>278638556</t>
  </si>
  <si>
    <t>Hodinové zúčtovací sazby profesí PSV  zednické výpomoci a pomocné práce PSV dělník zednických výpomocí, sekání drážek a prostupů, hrubé zapravení</t>
  </si>
  <si>
    <t>VRN</t>
  </si>
  <si>
    <t>Vedlejší rozpočtové náklady</t>
  </si>
  <si>
    <t>VRN1</t>
  </si>
  <si>
    <t>Průzkumné, geodetické a projektové práce</t>
  </si>
  <si>
    <t>50</t>
  </si>
  <si>
    <t>013254000</t>
  </si>
  <si>
    <t>Dokumentace skutečného provedení stavby</t>
  </si>
  <si>
    <t>1024</t>
  </si>
  <si>
    <t>194044915</t>
  </si>
  <si>
    <t>VRN9</t>
  </si>
  <si>
    <t>Ostatní náklady</t>
  </si>
  <si>
    <t>51</t>
  </si>
  <si>
    <t>091003R01</t>
  </si>
  <si>
    <t>Odvoz a likvidace odpadu</t>
  </si>
  <si>
    <t>-521288565</t>
  </si>
  <si>
    <t>02 - plynovod</t>
  </si>
  <si>
    <t xml:space="preserve">    723 - Zdravotechnika - vnitřní plynovod</t>
  </si>
  <si>
    <t xml:space="preserve">    783 - Dokončovací práce - nátěry</t>
  </si>
  <si>
    <t xml:space="preserve">    VRN4 - Inženýrská činnost</t>
  </si>
  <si>
    <t>723</t>
  </si>
  <si>
    <t>Zdravotechnika - vnitřní plynovod</t>
  </si>
  <si>
    <t>723111204</t>
  </si>
  <si>
    <t>Potrubí ocelové závitové černé bezešvé svařované běžné DN 25</t>
  </si>
  <si>
    <t>-194615967</t>
  </si>
  <si>
    <t>Potrubí z ocelových trubek závitových černých  spojovaných svařováním, bezešvých běžných DN 25</t>
  </si>
  <si>
    <t>723111205</t>
  </si>
  <si>
    <t>Potrubí ocelové závitové černé bezešvé svařované běžné DN 32</t>
  </si>
  <si>
    <t>1048418732</t>
  </si>
  <si>
    <t>Potrubí z ocelových trubek závitových černých  spojovaných svařováním, bezešvých běžných DN 32</t>
  </si>
  <si>
    <t>723150367</t>
  </si>
  <si>
    <t>Chránička D 57x2,9 mm</t>
  </si>
  <si>
    <t>1272698077</t>
  </si>
  <si>
    <t>Potrubí z ocelových trubek hladkých  chráničky Ø 57/2,9</t>
  </si>
  <si>
    <t>723190R01</t>
  </si>
  <si>
    <t>Přípojka plynovodní nerezová hadice G3/4 F x G3/4 F délky 200 cm spojovaná na závit</t>
  </si>
  <si>
    <t>1673702827</t>
  </si>
  <si>
    <t>Přípojky plynovodní ke spotřebičům z hadic nerezových vnitřní závit G 3/4 FF, délky 200 cm</t>
  </si>
  <si>
    <t>723230103</t>
  </si>
  <si>
    <t>Kulový uzávěr přímý PN 5 G 3/4 FF s protipožární armaturou a 2x vnitřním závitem</t>
  </si>
  <si>
    <t>828181893</t>
  </si>
  <si>
    <t>Armatury se dvěma závity s protipožární armaturou PN 5 kulové uzávěry přímé závity vnitřní G 3/4 FF</t>
  </si>
  <si>
    <t>723230R01</t>
  </si>
  <si>
    <t>Kulový uzávěr přímý PN 5 G 5/4 FF s protipožární armaturou a 2x vnitřním závitem</t>
  </si>
  <si>
    <t>-854762114</t>
  </si>
  <si>
    <t>Armatury se dvěma závity s protipožární armaturou PN 5 kulové uzávěry přímé závity vnitřní G 5/4 FF</t>
  </si>
  <si>
    <t>998723201</t>
  </si>
  <si>
    <t>Přesun hmot procentní pro vnitřní plynovod v objektech v do 6 m</t>
  </si>
  <si>
    <t>-1288816335</t>
  </si>
  <si>
    <t>Přesun hmot pro vnitřní plynovod  stanovený procentní sazbou (%) z ceny vodorovná dopravní vzdálenost do 50 m v objektech výšky do 6 m</t>
  </si>
  <si>
    <t>783</t>
  </si>
  <si>
    <t>Dokončovací práce - nátěry</t>
  </si>
  <si>
    <t>783614551</t>
  </si>
  <si>
    <t>Základní jednonásobný syntetický nátěr potrubí DN do 50 mm</t>
  </si>
  <si>
    <t>-447348540</t>
  </si>
  <si>
    <t>Základní nátěr armatur a kovových potrubí jednonásobný potrubí do DN 50 mm syntetický</t>
  </si>
  <si>
    <t>783617611</t>
  </si>
  <si>
    <t>Krycí dvojnásobný syntetický nátěr potrubí DN do 50 mm</t>
  </si>
  <si>
    <t>441950462</t>
  </si>
  <si>
    <t>Krycí nátěr (email) armatur a kovových potrubí potrubí do DN 50 mm dvojnásobný syntetický standardní</t>
  </si>
  <si>
    <t>845388242</t>
  </si>
  <si>
    <t>829640805</t>
  </si>
  <si>
    <t>VRN4</t>
  </si>
  <si>
    <t>Inženýrská činnost</t>
  </si>
  <si>
    <t>043114R04</t>
  </si>
  <si>
    <t>Zkoušky tlakové, revize plynovodu</t>
  </si>
  <si>
    <t>-213214077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</si>
</sst>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0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20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6" fillId="5" borderId="0" xfId="0" applyFont="1" applyFill="1" applyAlignment="1">
      <alignment horizontal="center" vertical="center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3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6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6" fillId="5" borderId="0" xfId="0" applyFont="1" applyFill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6" fillId="5" borderId="16" xfId="0" applyFont="1" applyFill="1" applyBorder="1" applyAlignment="1">
      <alignment horizontal="center" vertical="center" wrapText="1"/>
    </xf>
    <xf numFmtId="0" fontId="16" fillId="5" borderId="17" xfId="0" applyFont="1" applyFill="1" applyBorder="1" applyAlignment="1">
      <alignment horizontal="center" vertical="center" wrapText="1"/>
    </xf>
    <xf numFmtId="0" fontId="16" fillId="5" borderId="17" xfId="0" applyFont="1" applyFill="1" applyBorder="1" applyAlignment="1" applyProtection="1">
      <alignment horizontal="center" vertical="center" wrapText="1"/>
      <protection locked="0"/>
    </xf>
    <xf numFmtId="0" fontId="16" fillId="5" borderId="18" xfId="0" applyFont="1" applyFill="1" applyBorder="1" applyAlignment="1">
      <alignment horizontal="center" vertical="center" wrapText="1"/>
    </xf>
    <xf numFmtId="4" fontId="18" fillId="0" borderId="0" xfId="0" applyNumberFormat="1" applyFont="1" applyAlignment="1"/>
    <xf numFmtId="166" fontId="25" fillId="0" borderId="12" xfId="0" applyNumberFormat="1" applyFont="1" applyBorder="1" applyAlignment="1"/>
    <xf numFmtId="166" fontId="25" fillId="0" borderId="13" xfId="0" applyNumberFormat="1" applyFont="1" applyBorder="1" applyAlignment="1"/>
    <xf numFmtId="4" fontId="14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49" fontId="0" fillId="0" borderId="22" xfId="0" applyNumberFormat="1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167" fontId="0" fillId="0" borderId="22" xfId="0" applyNumberFormat="1" applyFont="1" applyBorder="1" applyAlignment="1" applyProtection="1">
      <alignment vertical="center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0" fontId="1" fillId="3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28" fillId="0" borderId="22" xfId="0" applyFont="1" applyBorder="1" applyAlignment="1" applyProtection="1">
      <alignment horizontal="center" vertical="center"/>
      <protection locked="0"/>
    </xf>
    <xf numFmtId="49" fontId="28" fillId="0" borderId="22" xfId="0" applyNumberFormat="1" applyFont="1" applyBorder="1" applyAlignment="1" applyProtection="1">
      <alignment horizontal="left" vertical="center" wrapText="1"/>
      <protection locked="0"/>
    </xf>
    <xf numFmtId="0" fontId="28" fillId="0" borderId="22" xfId="0" applyFont="1" applyBorder="1" applyAlignment="1" applyProtection="1">
      <alignment horizontal="left" vertical="center" wrapText="1"/>
      <protection locked="0"/>
    </xf>
    <xf numFmtId="0" fontId="28" fillId="0" borderId="22" xfId="0" applyFont="1" applyBorder="1" applyAlignment="1" applyProtection="1">
      <alignment horizontal="center" vertical="center" wrapText="1"/>
      <protection locked="0"/>
    </xf>
    <xf numFmtId="167" fontId="28" fillId="0" borderId="22" xfId="0" applyNumberFormat="1" applyFont="1" applyBorder="1" applyAlignment="1" applyProtection="1">
      <alignment vertical="center"/>
      <protection locked="0"/>
    </xf>
    <xf numFmtId="4" fontId="28" fillId="3" borderId="22" xfId="0" applyNumberFormat="1" applyFont="1" applyFill="1" applyBorder="1" applyAlignment="1" applyProtection="1">
      <alignment vertical="center"/>
      <protection locked="0"/>
    </xf>
    <xf numFmtId="4" fontId="28" fillId="0" borderId="22" xfId="0" applyNumberFormat="1" applyFont="1" applyBorder="1" applyAlignment="1" applyProtection="1">
      <alignment vertical="center"/>
      <protection locked="0"/>
    </xf>
    <xf numFmtId="0" fontId="28" fillId="0" borderId="3" xfId="0" applyFont="1" applyBorder="1" applyAlignment="1">
      <alignment vertical="center"/>
    </xf>
    <xf numFmtId="0" fontId="28" fillId="3" borderId="14" xfId="0" applyFont="1" applyFill="1" applyBorder="1" applyAlignment="1" applyProtection="1">
      <alignment horizontal="left" vertical="center"/>
      <protection locked="0"/>
    </xf>
    <xf numFmtId="0" fontId="28" fillId="0" borderId="0" xfId="0" applyFont="1" applyBorder="1" applyAlignment="1">
      <alignment horizontal="center" vertical="center"/>
    </xf>
    <xf numFmtId="167" fontId="0" fillId="3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4" fontId="12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0" fillId="0" borderId="0" xfId="0"/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16" fillId="5" borderId="6" xfId="0" applyFont="1" applyFill="1" applyBorder="1" applyAlignment="1">
      <alignment horizontal="center" vertical="center"/>
    </xf>
    <xf numFmtId="0" fontId="16" fillId="5" borderId="7" xfId="0" applyFont="1" applyFill="1" applyBorder="1" applyAlignment="1">
      <alignment horizontal="left" vertical="center"/>
    </xf>
    <xf numFmtId="0" fontId="16" fillId="5" borderId="7" xfId="0" applyFont="1" applyFill="1" applyBorder="1" applyAlignment="1">
      <alignment horizontal="center" vertical="center"/>
    </xf>
    <xf numFmtId="0" fontId="16" fillId="5" borderId="7" xfId="0" applyFont="1" applyFill="1" applyBorder="1" applyAlignment="1">
      <alignment horizontal="right" vertical="center"/>
    </xf>
    <xf numFmtId="0" fontId="16" fillId="5" borderId="8" xfId="0" applyFont="1" applyFill="1" applyBorder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8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8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1" t="s">
        <v>0</v>
      </c>
      <c r="AZ1" s="11" t="s">
        <v>1</v>
      </c>
      <c r="BA1" s="11" t="s">
        <v>2</v>
      </c>
      <c r="BB1" s="11" t="s">
        <v>1</v>
      </c>
      <c r="BT1" s="11" t="s">
        <v>3</v>
      </c>
      <c r="BU1" s="11" t="s">
        <v>3</v>
      </c>
      <c r="BV1" s="11" t="s">
        <v>4</v>
      </c>
    </row>
    <row r="2" spans="1:74" ht="36.950000000000003" customHeight="1">
      <c r="AR2" s="174" t="s">
        <v>5</v>
      </c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S2" s="12" t="s">
        <v>6</v>
      </c>
      <c r="BT2" s="12" t="s">
        <v>7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>
      <c r="B4" s="15"/>
      <c r="D4" s="16" t="s">
        <v>9</v>
      </c>
      <c r="AR4" s="15"/>
      <c r="AS4" s="17" t="s">
        <v>10</v>
      </c>
      <c r="BE4" s="18" t="s">
        <v>11</v>
      </c>
      <c r="BS4" s="12" t="s">
        <v>12</v>
      </c>
    </row>
    <row r="5" spans="1:74" ht="12" customHeight="1">
      <c r="B5" s="15"/>
      <c r="D5" s="19" t="s">
        <v>13</v>
      </c>
      <c r="K5" s="185" t="s">
        <v>14</v>
      </c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R5" s="15"/>
      <c r="BE5" s="166" t="s">
        <v>15</v>
      </c>
      <c r="BS5" s="12" t="s">
        <v>6</v>
      </c>
    </row>
    <row r="6" spans="1:74" ht="36.950000000000003" customHeight="1">
      <c r="B6" s="15"/>
      <c r="D6" s="20" t="s">
        <v>16</v>
      </c>
      <c r="K6" s="186" t="s">
        <v>17</v>
      </c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K6" s="175"/>
      <c r="AL6" s="175"/>
      <c r="AM6" s="175"/>
      <c r="AN6" s="175"/>
      <c r="AO6" s="175"/>
      <c r="AR6" s="15"/>
      <c r="BE6" s="167"/>
      <c r="BS6" s="12" t="s">
        <v>6</v>
      </c>
    </row>
    <row r="7" spans="1:74" ht="12" customHeight="1">
      <c r="B7" s="15"/>
      <c r="D7" s="21" t="s">
        <v>18</v>
      </c>
      <c r="K7" s="12" t="s">
        <v>1</v>
      </c>
      <c r="AK7" s="21" t="s">
        <v>19</v>
      </c>
      <c r="AN7" s="12" t="s">
        <v>1</v>
      </c>
      <c r="AR7" s="15"/>
      <c r="BE7" s="167"/>
      <c r="BS7" s="12" t="s">
        <v>6</v>
      </c>
    </row>
    <row r="8" spans="1:74" ht="12" customHeight="1">
      <c r="B8" s="15"/>
      <c r="D8" s="21" t="s">
        <v>20</v>
      </c>
      <c r="K8" s="12" t="s">
        <v>21</v>
      </c>
      <c r="AK8" s="21" t="s">
        <v>22</v>
      </c>
      <c r="AN8" s="22" t="s">
        <v>23</v>
      </c>
      <c r="AR8" s="15"/>
      <c r="BE8" s="167"/>
      <c r="BS8" s="12" t="s">
        <v>6</v>
      </c>
    </row>
    <row r="9" spans="1:74" ht="14.45" customHeight="1">
      <c r="B9" s="15"/>
      <c r="AR9" s="15"/>
      <c r="BE9" s="167"/>
      <c r="BS9" s="12" t="s">
        <v>6</v>
      </c>
    </row>
    <row r="10" spans="1:74" ht="12" customHeight="1">
      <c r="B10" s="15"/>
      <c r="D10" s="21" t="s">
        <v>24</v>
      </c>
      <c r="AK10" s="21" t="s">
        <v>25</v>
      </c>
      <c r="AN10" s="12" t="s">
        <v>1</v>
      </c>
      <c r="AR10" s="15"/>
      <c r="BE10" s="167"/>
      <c r="BS10" s="12" t="s">
        <v>6</v>
      </c>
    </row>
    <row r="11" spans="1:74" ht="18.399999999999999" customHeight="1">
      <c r="B11" s="15"/>
      <c r="E11" s="12" t="s">
        <v>21</v>
      </c>
      <c r="AK11" s="21" t="s">
        <v>26</v>
      </c>
      <c r="AN11" s="12" t="s">
        <v>1</v>
      </c>
      <c r="AR11" s="15"/>
      <c r="BE11" s="167"/>
      <c r="BS11" s="12" t="s">
        <v>6</v>
      </c>
    </row>
    <row r="12" spans="1:74" ht="6.95" customHeight="1">
      <c r="B12" s="15"/>
      <c r="AR12" s="15"/>
      <c r="BE12" s="167"/>
      <c r="BS12" s="12" t="s">
        <v>6</v>
      </c>
    </row>
    <row r="13" spans="1:74" ht="12" customHeight="1">
      <c r="B13" s="15"/>
      <c r="D13" s="21" t="s">
        <v>27</v>
      </c>
      <c r="AK13" s="21" t="s">
        <v>25</v>
      </c>
      <c r="AN13" s="23" t="s">
        <v>28</v>
      </c>
      <c r="AR13" s="15"/>
      <c r="BE13" s="167"/>
      <c r="BS13" s="12" t="s">
        <v>6</v>
      </c>
    </row>
    <row r="14" spans="1:74" ht="11.25">
      <c r="B14" s="15"/>
      <c r="E14" s="187" t="s">
        <v>28</v>
      </c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8"/>
      <c r="V14" s="188"/>
      <c r="W14" s="188"/>
      <c r="X14" s="188"/>
      <c r="Y14" s="188"/>
      <c r="Z14" s="188"/>
      <c r="AA14" s="188"/>
      <c r="AB14" s="188"/>
      <c r="AC14" s="188"/>
      <c r="AD14" s="188"/>
      <c r="AE14" s="188"/>
      <c r="AF14" s="188"/>
      <c r="AG14" s="188"/>
      <c r="AH14" s="188"/>
      <c r="AI14" s="188"/>
      <c r="AJ14" s="188"/>
      <c r="AK14" s="21" t="s">
        <v>26</v>
      </c>
      <c r="AN14" s="23" t="s">
        <v>28</v>
      </c>
      <c r="AR14" s="15"/>
      <c r="BE14" s="167"/>
      <c r="BS14" s="12" t="s">
        <v>6</v>
      </c>
    </row>
    <row r="15" spans="1:74" ht="6.95" customHeight="1">
      <c r="B15" s="15"/>
      <c r="AR15" s="15"/>
      <c r="BE15" s="167"/>
      <c r="BS15" s="12" t="s">
        <v>3</v>
      </c>
    </row>
    <row r="16" spans="1:74" ht="12" customHeight="1">
      <c r="B16" s="15"/>
      <c r="D16" s="21" t="s">
        <v>29</v>
      </c>
      <c r="AK16" s="21" t="s">
        <v>25</v>
      </c>
      <c r="AN16" s="12" t="s">
        <v>1</v>
      </c>
      <c r="AR16" s="15"/>
      <c r="BE16" s="167"/>
      <c r="BS16" s="12" t="s">
        <v>3</v>
      </c>
    </row>
    <row r="17" spans="2:71" ht="18.399999999999999" customHeight="1">
      <c r="B17" s="15"/>
      <c r="E17" s="12" t="s">
        <v>21</v>
      </c>
      <c r="AK17" s="21" t="s">
        <v>26</v>
      </c>
      <c r="AN17" s="12" t="s">
        <v>1</v>
      </c>
      <c r="AR17" s="15"/>
      <c r="BE17" s="167"/>
      <c r="BS17" s="12" t="s">
        <v>30</v>
      </c>
    </row>
    <row r="18" spans="2:71" ht="6.95" customHeight="1">
      <c r="B18" s="15"/>
      <c r="AR18" s="15"/>
      <c r="BE18" s="167"/>
      <c r="BS18" s="12" t="s">
        <v>6</v>
      </c>
    </row>
    <row r="19" spans="2:71" ht="12" customHeight="1">
      <c r="B19" s="15"/>
      <c r="D19" s="21" t="s">
        <v>31</v>
      </c>
      <c r="AK19" s="21" t="s">
        <v>25</v>
      </c>
      <c r="AN19" s="12" t="s">
        <v>1</v>
      </c>
      <c r="AR19" s="15"/>
      <c r="BE19" s="167"/>
      <c r="BS19" s="12" t="s">
        <v>6</v>
      </c>
    </row>
    <row r="20" spans="2:71" ht="18.399999999999999" customHeight="1">
      <c r="B20" s="15"/>
      <c r="E20" s="12" t="s">
        <v>21</v>
      </c>
      <c r="AK20" s="21" t="s">
        <v>26</v>
      </c>
      <c r="AN20" s="12" t="s">
        <v>1</v>
      </c>
      <c r="AR20" s="15"/>
      <c r="BE20" s="167"/>
      <c r="BS20" s="12" t="s">
        <v>30</v>
      </c>
    </row>
    <row r="21" spans="2:71" ht="6.95" customHeight="1">
      <c r="B21" s="15"/>
      <c r="AR21" s="15"/>
      <c r="BE21" s="167"/>
    </row>
    <row r="22" spans="2:71" ht="12" customHeight="1">
      <c r="B22" s="15"/>
      <c r="D22" s="21" t="s">
        <v>32</v>
      </c>
      <c r="AR22" s="15"/>
      <c r="BE22" s="167"/>
    </row>
    <row r="23" spans="2:71" ht="16.5" customHeight="1">
      <c r="B23" s="15"/>
      <c r="E23" s="189" t="s">
        <v>1</v>
      </c>
      <c r="F23" s="189"/>
      <c r="G23" s="189"/>
      <c r="H23" s="189"/>
      <c r="I23" s="189"/>
      <c r="J23" s="189"/>
      <c r="K23" s="189"/>
      <c r="L23" s="189"/>
      <c r="M23" s="189"/>
      <c r="N23" s="189"/>
      <c r="O23" s="189"/>
      <c r="P23" s="189"/>
      <c r="Q23" s="189"/>
      <c r="R23" s="189"/>
      <c r="S23" s="189"/>
      <c r="T23" s="189"/>
      <c r="U23" s="189"/>
      <c r="V23" s="189"/>
      <c r="W23" s="189"/>
      <c r="X23" s="189"/>
      <c r="Y23" s="189"/>
      <c r="Z23" s="189"/>
      <c r="AA23" s="189"/>
      <c r="AB23" s="189"/>
      <c r="AC23" s="189"/>
      <c r="AD23" s="189"/>
      <c r="AE23" s="189"/>
      <c r="AF23" s="189"/>
      <c r="AG23" s="189"/>
      <c r="AH23" s="189"/>
      <c r="AI23" s="189"/>
      <c r="AJ23" s="189"/>
      <c r="AK23" s="189"/>
      <c r="AL23" s="189"/>
      <c r="AM23" s="189"/>
      <c r="AN23" s="189"/>
      <c r="AR23" s="15"/>
      <c r="BE23" s="167"/>
    </row>
    <row r="24" spans="2:71" ht="6.95" customHeight="1">
      <c r="B24" s="15"/>
      <c r="AR24" s="15"/>
      <c r="BE24" s="167"/>
    </row>
    <row r="25" spans="2:71" ht="6.95" customHeight="1">
      <c r="B25" s="1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5"/>
      <c r="BE25" s="167"/>
    </row>
    <row r="26" spans="2:71" s="1" customFormat="1" ht="25.9" customHeight="1">
      <c r="B26" s="26"/>
      <c r="D26" s="27" t="s">
        <v>33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168">
        <f>ROUND(AG54,2)</f>
        <v>0</v>
      </c>
      <c r="AL26" s="169"/>
      <c r="AM26" s="169"/>
      <c r="AN26" s="169"/>
      <c r="AO26" s="169"/>
      <c r="AR26" s="26"/>
      <c r="BE26" s="167"/>
    </row>
    <row r="27" spans="2:71" s="1" customFormat="1" ht="6.95" customHeight="1">
      <c r="B27" s="26"/>
      <c r="AR27" s="26"/>
      <c r="BE27" s="167"/>
    </row>
    <row r="28" spans="2:71" s="1" customFormat="1" ht="11.25">
      <c r="B28" s="26"/>
      <c r="L28" s="190" t="s">
        <v>34</v>
      </c>
      <c r="M28" s="190"/>
      <c r="N28" s="190"/>
      <c r="O28" s="190"/>
      <c r="P28" s="190"/>
      <c r="W28" s="190" t="s">
        <v>35</v>
      </c>
      <c r="X28" s="190"/>
      <c r="Y28" s="190"/>
      <c r="Z28" s="190"/>
      <c r="AA28" s="190"/>
      <c r="AB28" s="190"/>
      <c r="AC28" s="190"/>
      <c r="AD28" s="190"/>
      <c r="AE28" s="190"/>
      <c r="AK28" s="190" t="s">
        <v>36</v>
      </c>
      <c r="AL28" s="190"/>
      <c r="AM28" s="190"/>
      <c r="AN28" s="190"/>
      <c r="AO28" s="190"/>
      <c r="AR28" s="26"/>
      <c r="BE28" s="167"/>
    </row>
    <row r="29" spans="2:71" s="2" customFormat="1" ht="14.45" customHeight="1">
      <c r="B29" s="30"/>
      <c r="D29" s="21" t="s">
        <v>37</v>
      </c>
      <c r="F29" s="21" t="s">
        <v>38</v>
      </c>
      <c r="L29" s="191">
        <v>0.21</v>
      </c>
      <c r="M29" s="165"/>
      <c r="N29" s="165"/>
      <c r="O29" s="165"/>
      <c r="P29" s="165"/>
      <c r="W29" s="164">
        <f>ROUND(AZ54, 2)</f>
        <v>0</v>
      </c>
      <c r="X29" s="165"/>
      <c r="Y29" s="165"/>
      <c r="Z29" s="165"/>
      <c r="AA29" s="165"/>
      <c r="AB29" s="165"/>
      <c r="AC29" s="165"/>
      <c r="AD29" s="165"/>
      <c r="AE29" s="165"/>
      <c r="AK29" s="164">
        <f>ROUND(AV54, 2)</f>
        <v>0</v>
      </c>
      <c r="AL29" s="165"/>
      <c r="AM29" s="165"/>
      <c r="AN29" s="165"/>
      <c r="AO29" s="165"/>
      <c r="AR29" s="30"/>
      <c r="BE29" s="167"/>
    </row>
    <row r="30" spans="2:71" s="2" customFormat="1" ht="14.45" customHeight="1">
      <c r="B30" s="30"/>
      <c r="F30" s="21" t="s">
        <v>39</v>
      </c>
      <c r="L30" s="191">
        <v>0.15</v>
      </c>
      <c r="M30" s="165"/>
      <c r="N30" s="165"/>
      <c r="O30" s="165"/>
      <c r="P30" s="165"/>
      <c r="W30" s="164">
        <f>ROUND(BA54, 2)</f>
        <v>0</v>
      </c>
      <c r="X30" s="165"/>
      <c r="Y30" s="165"/>
      <c r="Z30" s="165"/>
      <c r="AA30" s="165"/>
      <c r="AB30" s="165"/>
      <c r="AC30" s="165"/>
      <c r="AD30" s="165"/>
      <c r="AE30" s="165"/>
      <c r="AK30" s="164">
        <f>ROUND(AW54, 2)</f>
        <v>0</v>
      </c>
      <c r="AL30" s="165"/>
      <c r="AM30" s="165"/>
      <c r="AN30" s="165"/>
      <c r="AO30" s="165"/>
      <c r="AR30" s="30"/>
      <c r="BE30" s="167"/>
    </row>
    <row r="31" spans="2:71" s="2" customFormat="1" ht="14.45" hidden="1" customHeight="1">
      <c r="B31" s="30"/>
      <c r="F31" s="21" t="s">
        <v>40</v>
      </c>
      <c r="L31" s="191">
        <v>0.21</v>
      </c>
      <c r="M31" s="165"/>
      <c r="N31" s="165"/>
      <c r="O31" s="165"/>
      <c r="P31" s="165"/>
      <c r="W31" s="164">
        <f>ROUND(BB54, 2)</f>
        <v>0</v>
      </c>
      <c r="X31" s="165"/>
      <c r="Y31" s="165"/>
      <c r="Z31" s="165"/>
      <c r="AA31" s="165"/>
      <c r="AB31" s="165"/>
      <c r="AC31" s="165"/>
      <c r="AD31" s="165"/>
      <c r="AE31" s="165"/>
      <c r="AK31" s="164">
        <v>0</v>
      </c>
      <c r="AL31" s="165"/>
      <c r="AM31" s="165"/>
      <c r="AN31" s="165"/>
      <c r="AO31" s="165"/>
      <c r="AR31" s="30"/>
      <c r="BE31" s="167"/>
    </row>
    <row r="32" spans="2:71" s="2" customFormat="1" ht="14.45" hidden="1" customHeight="1">
      <c r="B32" s="30"/>
      <c r="F32" s="21" t="s">
        <v>41</v>
      </c>
      <c r="L32" s="191">
        <v>0.15</v>
      </c>
      <c r="M32" s="165"/>
      <c r="N32" s="165"/>
      <c r="O32" s="165"/>
      <c r="P32" s="165"/>
      <c r="W32" s="164">
        <f>ROUND(BC54, 2)</f>
        <v>0</v>
      </c>
      <c r="X32" s="165"/>
      <c r="Y32" s="165"/>
      <c r="Z32" s="165"/>
      <c r="AA32" s="165"/>
      <c r="AB32" s="165"/>
      <c r="AC32" s="165"/>
      <c r="AD32" s="165"/>
      <c r="AE32" s="165"/>
      <c r="AK32" s="164">
        <v>0</v>
      </c>
      <c r="AL32" s="165"/>
      <c r="AM32" s="165"/>
      <c r="AN32" s="165"/>
      <c r="AO32" s="165"/>
      <c r="AR32" s="30"/>
      <c r="BE32" s="167"/>
    </row>
    <row r="33" spans="2:57" s="2" customFormat="1" ht="14.45" hidden="1" customHeight="1">
      <c r="B33" s="30"/>
      <c r="F33" s="21" t="s">
        <v>42</v>
      </c>
      <c r="L33" s="191">
        <v>0</v>
      </c>
      <c r="M33" s="165"/>
      <c r="N33" s="165"/>
      <c r="O33" s="165"/>
      <c r="P33" s="165"/>
      <c r="W33" s="164">
        <f>ROUND(BD54, 2)</f>
        <v>0</v>
      </c>
      <c r="X33" s="165"/>
      <c r="Y33" s="165"/>
      <c r="Z33" s="165"/>
      <c r="AA33" s="165"/>
      <c r="AB33" s="165"/>
      <c r="AC33" s="165"/>
      <c r="AD33" s="165"/>
      <c r="AE33" s="165"/>
      <c r="AK33" s="164">
        <v>0</v>
      </c>
      <c r="AL33" s="165"/>
      <c r="AM33" s="165"/>
      <c r="AN33" s="165"/>
      <c r="AO33" s="165"/>
      <c r="AR33" s="30"/>
      <c r="BE33" s="167"/>
    </row>
    <row r="34" spans="2:57" s="1" customFormat="1" ht="6.95" customHeight="1">
      <c r="B34" s="26"/>
      <c r="AR34" s="26"/>
      <c r="BE34" s="167"/>
    </row>
    <row r="35" spans="2:57" s="1" customFormat="1" ht="25.9" customHeight="1">
      <c r="B35" s="26"/>
      <c r="C35" s="31"/>
      <c r="D35" s="32" t="s">
        <v>43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44</v>
      </c>
      <c r="U35" s="33"/>
      <c r="V35" s="33"/>
      <c r="W35" s="33"/>
      <c r="X35" s="170" t="s">
        <v>45</v>
      </c>
      <c r="Y35" s="171"/>
      <c r="Z35" s="171"/>
      <c r="AA35" s="171"/>
      <c r="AB35" s="171"/>
      <c r="AC35" s="33"/>
      <c r="AD35" s="33"/>
      <c r="AE35" s="33"/>
      <c r="AF35" s="33"/>
      <c r="AG35" s="33"/>
      <c r="AH35" s="33"/>
      <c r="AI35" s="33"/>
      <c r="AJ35" s="33"/>
      <c r="AK35" s="172">
        <f>SUM(AK26:AK33)</f>
        <v>0</v>
      </c>
      <c r="AL35" s="171"/>
      <c r="AM35" s="171"/>
      <c r="AN35" s="171"/>
      <c r="AO35" s="173"/>
      <c r="AP35" s="31"/>
      <c r="AQ35" s="31"/>
      <c r="AR35" s="26"/>
    </row>
    <row r="36" spans="2:57" s="1" customFormat="1" ht="6.95" customHeight="1">
      <c r="B36" s="26"/>
      <c r="AR36" s="26"/>
    </row>
    <row r="37" spans="2:57" s="1" customFormat="1" ht="6.95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26"/>
    </row>
    <row r="41" spans="2:57" s="1" customFormat="1" ht="6.95" customHeight="1"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26"/>
    </row>
    <row r="42" spans="2:57" s="1" customFormat="1" ht="24.95" customHeight="1">
      <c r="B42" s="26"/>
      <c r="C42" s="16" t="s">
        <v>46</v>
      </c>
      <c r="AR42" s="26"/>
    </row>
    <row r="43" spans="2:57" s="1" customFormat="1" ht="6.95" customHeight="1">
      <c r="B43" s="26"/>
      <c r="AR43" s="26"/>
    </row>
    <row r="44" spans="2:57" s="1" customFormat="1" ht="12" customHeight="1">
      <c r="B44" s="26"/>
      <c r="C44" s="21" t="s">
        <v>13</v>
      </c>
      <c r="L44" s="1" t="str">
        <f>K5</f>
        <v>A2019215</v>
      </c>
      <c r="AR44" s="26"/>
    </row>
    <row r="45" spans="2:57" s="3" customFormat="1" ht="36.950000000000003" customHeight="1">
      <c r="B45" s="39"/>
      <c r="C45" s="40" t="s">
        <v>16</v>
      </c>
      <c r="L45" s="182" t="str">
        <f>K6</f>
        <v>kuchyně Benešov</v>
      </c>
      <c r="M45" s="183"/>
      <c r="N45" s="183"/>
      <c r="O45" s="183"/>
      <c r="P45" s="183"/>
      <c r="Q45" s="183"/>
      <c r="R45" s="183"/>
      <c r="S45" s="183"/>
      <c r="T45" s="183"/>
      <c r="U45" s="183"/>
      <c r="V45" s="183"/>
      <c r="W45" s="183"/>
      <c r="X45" s="183"/>
      <c r="Y45" s="183"/>
      <c r="Z45" s="183"/>
      <c r="AA45" s="183"/>
      <c r="AB45" s="183"/>
      <c r="AC45" s="183"/>
      <c r="AD45" s="183"/>
      <c r="AE45" s="183"/>
      <c r="AF45" s="183"/>
      <c r="AG45" s="183"/>
      <c r="AH45" s="183"/>
      <c r="AI45" s="183"/>
      <c r="AJ45" s="183"/>
      <c r="AK45" s="183"/>
      <c r="AL45" s="183"/>
      <c r="AM45" s="183"/>
      <c r="AN45" s="183"/>
      <c r="AO45" s="183"/>
      <c r="AR45" s="39"/>
    </row>
    <row r="46" spans="2:57" s="1" customFormat="1" ht="6.95" customHeight="1">
      <c r="B46" s="26"/>
      <c r="AR46" s="26"/>
    </row>
    <row r="47" spans="2:57" s="1" customFormat="1" ht="12" customHeight="1">
      <c r="B47" s="26"/>
      <c r="C47" s="21" t="s">
        <v>20</v>
      </c>
      <c r="L47" s="41" t="str">
        <f>IF(K8="","",K8)</f>
        <v xml:space="preserve"> </v>
      </c>
      <c r="AI47" s="21" t="s">
        <v>22</v>
      </c>
      <c r="AM47" s="184" t="str">
        <f>IF(AN8= "","",AN8)</f>
        <v>20. 5. 2019</v>
      </c>
      <c r="AN47" s="184"/>
      <c r="AR47" s="26"/>
    </row>
    <row r="48" spans="2:57" s="1" customFormat="1" ht="6.95" customHeight="1">
      <c r="B48" s="26"/>
      <c r="AR48" s="26"/>
    </row>
    <row r="49" spans="1:91" s="1" customFormat="1" ht="13.7" customHeight="1">
      <c r="B49" s="26"/>
      <c r="C49" s="21" t="s">
        <v>24</v>
      </c>
      <c r="L49" s="1" t="str">
        <f>IF(E11= "","",E11)</f>
        <v xml:space="preserve"> </v>
      </c>
      <c r="AI49" s="21" t="s">
        <v>29</v>
      </c>
      <c r="AM49" s="180" t="str">
        <f>IF(E17="","",E17)</f>
        <v xml:space="preserve"> </v>
      </c>
      <c r="AN49" s="181"/>
      <c r="AO49" s="181"/>
      <c r="AP49" s="181"/>
      <c r="AR49" s="26"/>
      <c r="AS49" s="176" t="s">
        <v>47</v>
      </c>
      <c r="AT49" s="177"/>
      <c r="AU49" s="43"/>
      <c r="AV49" s="43"/>
      <c r="AW49" s="43"/>
      <c r="AX49" s="43"/>
      <c r="AY49" s="43"/>
      <c r="AZ49" s="43"/>
      <c r="BA49" s="43"/>
      <c r="BB49" s="43"/>
      <c r="BC49" s="43"/>
      <c r="BD49" s="44"/>
    </row>
    <row r="50" spans="1:91" s="1" customFormat="1" ht="13.7" customHeight="1">
      <c r="B50" s="26"/>
      <c r="C50" s="21" t="s">
        <v>27</v>
      </c>
      <c r="L50" s="1" t="str">
        <f>IF(E14= "Vyplň údaj","",E14)</f>
        <v/>
      </c>
      <c r="AI50" s="21" t="s">
        <v>31</v>
      </c>
      <c r="AM50" s="180" t="str">
        <f>IF(E20="","",E20)</f>
        <v xml:space="preserve"> </v>
      </c>
      <c r="AN50" s="181"/>
      <c r="AO50" s="181"/>
      <c r="AP50" s="181"/>
      <c r="AR50" s="26"/>
      <c r="AS50" s="178"/>
      <c r="AT50" s="179"/>
      <c r="AU50" s="45"/>
      <c r="AV50" s="45"/>
      <c r="AW50" s="45"/>
      <c r="AX50" s="45"/>
      <c r="AY50" s="45"/>
      <c r="AZ50" s="45"/>
      <c r="BA50" s="45"/>
      <c r="BB50" s="45"/>
      <c r="BC50" s="45"/>
      <c r="BD50" s="46"/>
    </row>
    <row r="51" spans="1:91" s="1" customFormat="1" ht="10.9" customHeight="1">
      <c r="B51" s="26"/>
      <c r="AR51" s="26"/>
      <c r="AS51" s="178"/>
      <c r="AT51" s="179"/>
      <c r="AU51" s="45"/>
      <c r="AV51" s="45"/>
      <c r="AW51" s="45"/>
      <c r="AX51" s="45"/>
      <c r="AY51" s="45"/>
      <c r="AZ51" s="45"/>
      <c r="BA51" s="45"/>
      <c r="BB51" s="45"/>
      <c r="BC51" s="45"/>
      <c r="BD51" s="46"/>
    </row>
    <row r="52" spans="1:91" s="1" customFormat="1" ht="29.25" customHeight="1">
      <c r="B52" s="26"/>
      <c r="C52" s="192" t="s">
        <v>48</v>
      </c>
      <c r="D52" s="193"/>
      <c r="E52" s="193"/>
      <c r="F52" s="193"/>
      <c r="G52" s="193"/>
      <c r="H52" s="47"/>
      <c r="I52" s="194" t="s">
        <v>49</v>
      </c>
      <c r="J52" s="193"/>
      <c r="K52" s="193"/>
      <c r="L52" s="193"/>
      <c r="M52" s="193"/>
      <c r="N52" s="193"/>
      <c r="O52" s="193"/>
      <c r="P52" s="193"/>
      <c r="Q52" s="193"/>
      <c r="R52" s="193"/>
      <c r="S52" s="193"/>
      <c r="T52" s="193"/>
      <c r="U52" s="193"/>
      <c r="V52" s="193"/>
      <c r="W52" s="193"/>
      <c r="X52" s="193"/>
      <c r="Y52" s="193"/>
      <c r="Z52" s="193"/>
      <c r="AA52" s="193"/>
      <c r="AB52" s="193"/>
      <c r="AC52" s="193"/>
      <c r="AD52" s="193"/>
      <c r="AE52" s="193"/>
      <c r="AF52" s="193"/>
      <c r="AG52" s="195" t="s">
        <v>50</v>
      </c>
      <c r="AH52" s="193"/>
      <c r="AI52" s="193"/>
      <c r="AJ52" s="193"/>
      <c r="AK52" s="193"/>
      <c r="AL52" s="193"/>
      <c r="AM52" s="193"/>
      <c r="AN52" s="194" t="s">
        <v>51</v>
      </c>
      <c r="AO52" s="193"/>
      <c r="AP52" s="196"/>
      <c r="AQ52" s="48" t="s">
        <v>52</v>
      </c>
      <c r="AR52" s="26"/>
      <c r="AS52" s="49" t="s">
        <v>53</v>
      </c>
      <c r="AT52" s="50" t="s">
        <v>54</v>
      </c>
      <c r="AU52" s="50" t="s">
        <v>55</v>
      </c>
      <c r="AV52" s="50" t="s">
        <v>56</v>
      </c>
      <c r="AW52" s="50" t="s">
        <v>57</v>
      </c>
      <c r="AX52" s="50" t="s">
        <v>58</v>
      </c>
      <c r="AY52" s="50" t="s">
        <v>59</v>
      </c>
      <c r="AZ52" s="50" t="s">
        <v>60</v>
      </c>
      <c r="BA52" s="50" t="s">
        <v>61</v>
      </c>
      <c r="BB52" s="50" t="s">
        <v>62</v>
      </c>
      <c r="BC52" s="50" t="s">
        <v>63</v>
      </c>
      <c r="BD52" s="51" t="s">
        <v>64</v>
      </c>
    </row>
    <row r="53" spans="1:91" s="1" customFormat="1" ht="10.9" customHeight="1">
      <c r="B53" s="26"/>
      <c r="AR53" s="26"/>
      <c r="AS53" s="52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4"/>
    </row>
    <row r="54" spans="1:91" s="4" customFormat="1" ht="32.450000000000003" customHeight="1">
      <c r="B54" s="53"/>
      <c r="C54" s="54" t="s">
        <v>65</v>
      </c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200">
        <f>ROUND(SUM(AG55:AG56),2)</f>
        <v>0</v>
      </c>
      <c r="AH54" s="200"/>
      <c r="AI54" s="200"/>
      <c r="AJ54" s="200"/>
      <c r="AK54" s="200"/>
      <c r="AL54" s="200"/>
      <c r="AM54" s="200"/>
      <c r="AN54" s="201">
        <f>SUM(AG54,AT54)</f>
        <v>0</v>
      </c>
      <c r="AO54" s="201"/>
      <c r="AP54" s="201"/>
      <c r="AQ54" s="57" t="s">
        <v>1</v>
      </c>
      <c r="AR54" s="53"/>
      <c r="AS54" s="58">
        <f>ROUND(SUM(AS55:AS56),2)</f>
        <v>0</v>
      </c>
      <c r="AT54" s="59">
        <f>ROUND(SUM(AV54:AW54),2)</f>
        <v>0</v>
      </c>
      <c r="AU54" s="60">
        <f>ROUND(SUM(AU55:AU56),5)</f>
        <v>0</v>
      </c>
      <c r="AV54" s="59">
        <f>ROUND(AZ54*L29,2)</f>
        <v>0</v>
      </c>
      <c r="AW54" s="59">
        <f>ROUND(BA54*L30,2)</f>
        <v>0</v>
      </c>
      <c r="AX54" s="59">
        <f>ROUND(BB54*L29,2)</f>
        <v>0</v>
      </c>
      <c r="AY54" s="59">
        <f>ROUND(BC54*L30,2)</f>
        <v>0</v>
      </c>
      <c r="AZ54" s="59">
        <f>ROUND(SUM(AZ55:AZ56),2)</f>
        <v>0</v>
      </c>
      <c r="BA54" s="59">
        <f>ROUND(SUM(BA55:BA56),2)</f>
        <v>0</v>
      </c>
      <c r="BB54" s="59">
        <f>ROUND(SUM(BB55:BB56),2)</f>
        <v>0</v>
      </c>
      <c r="BC54" s="59">
        <f>ROUND(SUM(BC55:BC56),2)</f>
        <v>0</v>
      </c>
      <c r="BD54" s="61">
        <f>ROUND(SUM(BD55:BD56),2)</f>
        <v>0</v>
      </c>
      <c r="BS54" s="62" t="s">
        <v>66</v>
      </c>
      <c r="BT54" s="62" t="s">
        <v>67</v>
      </c>
      <c r="BU54" s="63" t="s">
        <v>68</v>
      </c>
      <c r="BV54" s="62" t="s">
        <v>69</v>
      </c>
      <c r="BW54" s="62" t="s">
        <v>4</v>
      </c>
      <c r="BX54" s="62" t="s">
        <v>70</v>
      </c>
      <c r="CL54" s="62" t="s">
        <v>1</v>
      </c>
    </row>
    <row r="55" spans="1:91" s="5" customFormat="1" ht="16.5" customHeight="1">
      <c r="A55" s="64" t="s">
        <v>71</v>
      </c>
      <c r="B55" s="65"/>
      <c r="C55" s="66"/>
      <c r="D55" s="199" t="s">
        <v>72</v>
      </c>
      <c r="E55" s="199"/>
      <c r="F55" s="199"/>
      <c r="G55" s="199"/>
      <c r="H55" s="199"/>
      <c r="I55" s="67"/>
      <c r="J55" s="199" t="s">
        <v>73</v>
      </c>
      <c r="K55" s="199"/>
      <c r="L55" s="199"/>
      <c r="M55" s="199"/>
      <c r="N55" s="199"/>
      <c r="O55" s="199"/>
      <c r="P55" s="199"/>
      <c r="Q55" s="199"/>
      <c r="R55" s="199"/>
      <c r="S55" s="199"/>
      <c r="T55" s="199"/>
      <c r="U55" s="199"/>
      <c r="V55" s="199"/>
      <c r="W55" s="199"/>
      <c r="X55" s="199"/>
      <c r="Y55" s="199"/>
      <c r="Z55" s="199"/>
      <c r="AA55" s="199"/>
      <c r="AB55" s="199"/>
      <c r="AC55" s="199"/>
      <c r="AD55" s="199"/>
      <c r="AE55" s="199"/>
      <c r="AF55" s="199"/>
      <c r="AG55" s="197">
        <f>'01 - zdravotechnika'!J30</f>
        <v>0</v>
      </c>
      <c r="AH55" s="198"/>
      <c r="AI55" s="198"/>
      <c r="AJ55" s="198"/>
      <c r="AK55" s="198"/>
      <c r="AL55" s="198"/>
      <c r="AM55" s="198"/>
      <c r="AN55" s="197">
        <f>SUM(AG55,AT55)</f>
        <v>0</v>
      </c>
      <c r="AO55" s="198"/>
      <c r="AP55" s="198"/>
      <c r="AQ55" s="68" t="s">
        <v>74</v>
      </c>
      <c r="AR55" s="65"/>
      <c r="AS55" s="69">
        <v>0</v>
      </c>
      <c r="AT55" s="70">
        <f>ROUND(SUM(AV55:AW55),2)</f>
        <v>0</v>
      </c>
      <c r="AU55" s="71">
        <f>'01 - zdravotechnika'!P88</f>
        <v>0</v>
      </c>
      <c r="AV55" s="70">
        <f>'01 - zdravotechnika'!J33</f>
        <v>0</v>
      </c>
      <c r="AW55" s="70">
        <f>'01 - zdravotechnika'!J34</f>
        <v>0</v>
      </c>
      <c r="AX55" s="70">
        <f>'01 - zdravotechnika'!J35</f>
        <v>0</v>
      </c>
      <c r="AY55" s="70">
        <f>'01 - zdravotechnika'!J36</f>
        <v>0</v>
      </c>
      <c r="AZ55" s="70">
        <f>'01 - zdravotechnika'!F33</f>
        <v>0</v>
      </c>
      <c r="BA55" s="70">
        <f>'01 - zdravotechnika'!F34</f>
        <v>0</v>
      </c>
      <c r="BB55" s="70">
        <f>'01 - zdravotechnika'!F35</f>
        <v>0</v>
      </c>
      <c r="BC55" s="70">
        <f>'01 - zdravotechnika'!F36</f>
        <v>0</v>
      </c>
      <c r="BD55" s="72">
        <f>'01 - zdravotechnika'!F37</f>
        <v>0</v>
      </c>
      <c r="BT55" s="73" t="s">
        <v>75</v>
      </c>
      <c r="BV55" s="73" t="s">
        <v>69</v>
      </c>
      <c r="BW55" s="73" t="s">
        <v>76</v>
      </c>
      <c r="BX55" s="73" t="s">
        <v>4</v>
      </c>
      <c r="CL55" s="73" t="s">
        <v>1</v>
      </c>
      <c r="CM55" s="73" t="s">
        <v>77</v>
      </c>
    </row>
    <row r="56" spans="1:91" s="5" customFormat="1" ht="16.5" customHeight="1">
      <c r="A56" s="64" t="s">
        <v>71</v>
      </c>
      <c r="B56" s="65"/>
      <c r="C56" s="66"/>
      <c r="D56" s="199" t="s">
        <v>78</v>
      </c>
      <c r="E56" s="199"/>
      <c r="F56" s="199"/>
      <c r="G56" s="199"/>
      <c r="H56" s="199"/>
      <c r="I56" s="67"/>
      <c r="J56" s="199" t="s">
        <v>79</v>
      </c>
      <c r="K56" s="199"/>
      <c r="L56" s="199"/>
      <c r="M56" s="199"/>
      <c r="N56" s="199"/>
      <c r="O56" s="199"/>
      <c r="P56" s="199"/>
      <c r="Q56" s="199"/>
      <c r="R56" s="199"/>
      <c r="S56" s="199"/>
      <c r="T56" s="199"/>
      <c r="U56" s="199"/>
      <c r="V56" s="199"/>
      <c r="W56" s="199"/>
      <c r="X56" s="199"/>
      <c r="Y56" s="199"/>
      <c r="Z56" s="199"/>
      <c r="AA56" s="199"/>
      <c r="AB56" s="199"/>
      <c r="AC56" s="199"/>
      <c r="AD56" s="199"/>
      <c r="AE56" s="199"/>
      <c r="AF56" s="199"/>
      <c r="AG56" s="197">
        <f>'02 - plynovod'!J30</f>
        <v>0</v>
      </c>
      <c r="AH56" s="198"/>
      <c r="AI56" s="198"/>
      <c r="AJ56" s="198"/>
      <c r="AK56" s="198"/>
      <c r="AL56" s="198"/>
      <c r="AM56" s="198"/>
      <c r="AN56" s="197">
        <f>SUM(AG56,AT56)</f>
        <v>0</v>
      </c>
      <c r="AO56" s="198"/>
      <c r="AP56" s="198"/>
      <c r="AQ56" s="68" t="s">
        <v>74</v>
      </c>
      <c r="AR56" s="65"/>
      <c r="AS56" s="74">
        <v>0</v>
      </c>
      <c r="AT56" s="75">
        <f>ROUND(SUM(AV56:AW56),2)</f>
        <v>0</v>
      </c>
      <c r="AU56" s="76">
        <f>'02 - plynovod'!P86</f>
        <v>0</v>
      </c>
      <c r="AV56" s="75">
        <f>'02 - plynovod'!J33</f>
        <v>0</v>
      </c>
      <c r="AW56" s="75">
        <f>'02 - plynovod'!J34</f>
        <v>0</v>
      </c>
      <c r="AX56" s="75">
        <f>'02 - plynovod'!J35</f>
        <v>0</v>
      </c>
      <c r="AY56" s="75">
        <f>'02 - plynovod'!J36</f>
        <v>0</v>
      </c>
      <c r="AZ56" s="75">
        <f>'02 - plynovod'!F33</f>
        <v>0</v>
      </c>
      <c r="BA56" s="75">
        <f>'02 - plynovod'!F34</f>
        <v>0</v>
      </c>
      <c r="BB56" s="75">
        <f>'02 - plynovod'!F35</f>
        <v>0</v>
      </c>
      <c r="BC56" s="75">
        <f>'02 - plynovod'!F36</f>
        <v>0</v>
      </c>
      <c r="BD56" s="77">
        <f>'02 - plynovod'!F37</f>
        <v>0</v>
      </c>
      <c r="BT56" s="73" t="s">
        <v>75</v>
      </c>
      <c r="BV56" s="73" t="s">
        <v>69</v>
      </c>
      <c r="BW56" s="73" t="s">
        <v>80</v>
      </c>
      <c r="BX56" s="73" t="s">
        <v>4</v>
      </c>
      <c r="CL56" s="73" t="s">
        <v>1</v>
      </c>
      <c r="CM56" s="73" t="s">
        <v>77</v>
      </c>
    </row>
    <row r="57" spans="1:91" s="1" customFormat="1" ht="30" customHeight="1">
      <c r="B57" s="26"/>
      <c r="AR57" s="26"/>
    </row>
    <row r="58" spans="1:91" s="1" customFormat="1" ht="6.95" customHeight="1"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26"/>
    </row>
  </sheetData>
  <mergeCells count="46">
    <mergeCell ref="AN56:AP56"/>
    <mergeCell ref="AG56:AM56"/>
    <mergeCell ref="D56:H56"/>
    <mergeCell ref="J56:AF56"/>
    <mergeCell ref="AG54:AM54"/>
    <mergeCell ref="AN54:AP54"/>
    <mergeCell ref="AG52:AM52"/>
    <mergeCell ref="AN52:AP52"/>
    <mergeCell ref="AN55:AP55"/>
    <mergeCell ref="AG55:AM55"/>
    <mergeCell ref="D55:H55"/>
    <mergeCell ref="J55:AF55"/>
    <mergeCell ref="L30:P30"/>
    <mergeCell ref="L31:P31"/>
    <mergeCell ref="L32:P32"/>
    <mergeCell ref="L33:P33"/>
    <mergeCell ref="C52:G52"/>
    <mergeCell ref="I52:AF52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01 - zdravotechnika'!C2" display="/"/>
    <hyperlink ref="A56" location="'02 - plynovod'!C2" display="/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200"/>
  <sheetViews>
    <sheetView showGridLines="0" topLeftCell="A16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78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4" t="s">
        <v>5</v>
      </c>
      <c r="M2" s="175"/>
      <c r="N2" s="175"/>
      <c r="O2" s="175"/>
      <c r="P2" s="175"/>
      <c r="Q2" s="175"/>
      <c r="R2" s="175"/>
      <c r="S2" s="175"/>
      <c r="T2" s="175"/>
      <c r="U2" s="175"/>
      <c r="V2" s="175"/>
      <c r="AT2" s="12" t="s">
        <v>76</v>
      </c>
    </row>
    <row r="3" spans="2:46" ht="6.95" customHeight="1">
      <c r="B3" s="13"/>
      <c r="C3" s="14"/>
      <c r="D3" s="14"/>
      <c r="E3" s="14"/>
      <c r="F3" s="14"/>
      <c r="G3" s="14"/>
      <c r="H3" s="14"/>
      <c r="I3" s="79"/>
      <c r="J3" s="14"/>
      <c r="K3" s="14"/>
      <c r="L3" s="15"/>
      <c r="AT3" s="12" t="s">
        <v>77</v>
      </c>
    </row>
    <row r="4" spans="2:46" ht="24.95" customHeight="1">
      <c r="B4" s="15"/>
      <c r="D4" s="16" t="s">
        <v>81</v>
      </c>
      <c r="L4" s="15"/>
      <c r="M4" s="17" t="s">
        <v>10</v>
      </c>
      <c r="AT4" s="12" t="s">
        <v>3</v>
      </c>
    </row>
    <row r="5" spans="2:46" ht="6.95" customHeight="1">
      <c r="B5" s="15"/>
      <c r="L5" s="15"/>
    </row>
    <row r="6" spans="2:46" ht="12" customHeight="1">
      <c r="B6" s="15"/>
      <c r="D6" s="21" t="s">
        <v>16</v>
      </c>
      <c r="L6" s="15"/>
    </row>
    <row r="7" spans="2:46" ht="16.5" customHeight="1">
      <c r="B7" s="15"/>
      <c r="E7" s="202" t="str">
        <f>'Rekapitulace stavby'!K6</f>
        <v>kuchyně Benešov</v>
      </c>
      <c r="F7" s="203"/>
      <c r="G7" s="203"/>
      <c r="H7" s="203"/>
      <c r="L7" s="15"/>
    </row>
    <row r="8" spans="2:46" s="1" customFormat="1" ht="12" customHeight="1">
      <c r="B8" s="26"/>
      <c r="D8" s="21" t="s">
        <v>82</v>
      </c>
      <c r="I8" s="80"/>
      <c r="L8" s="26"/>
    </row>
    <row r="9" spans="2:46" s="1" customFormat="1" ht="36.950000000000003" customHeight="1">
      <c r="B9" s="26"/>
      <c r="E9" s="182" t="s">
        <v>83</v>
      </c>
      <c r="F9" s="181"/>
      <c r="G9" s="181"/>
      <c r="H9" s="181"/>
      <c r="I9" s="80"/>
      <c r="L9" s="26"/>
    </row>
    <row r="10" spans="2:46" s="1" customFormat="1" ht="11.25">
      <c r="B10" s="26"/>
      <c r="I10" s="80"/>
      <c r="L10" s="26"/>
    </row>
    <row r="11" spans="2:46" s="1" customFormat="1" ht="12" customHeight="1">
      <c r="B11" s="26"/>
      <c r="D11" s="21" t="s">
        <v>18</v>
      </c>
      <c r="F11" s="12" t="s">
        <v>1</v>
      </c>
      <c r="I11" s="81" t="s">
        <v>19</v>
      </c>
      <c r="J11" s="12" t="s">
        <v>1</v>
      </c>
      <c r="L11" s="26"/>
    </row>
    <row r="12" spans="2:46" s="1" customFormat="1" ht="12" customHeight="1">
      <c r="B12" s="26"/>
      <c r="D12" s="21" t="s">
        <v>20</v>
      </c>
      <c r="F12" s="12" t="s">
        <v>21</v>
      </c>
      <c r="I12" s="81" t="s">
        <v>22</v>
      </c>
      <c r="J12" s="42" t="str">
        <f>'Rekapitulace stavby'!AN8</f>
        <v>20. 5. 2019</v>
      </c>
      <c r="L12" s="26"/>
    </row>
    <row r="13" spans="2:46" s="1" customFormat="1" ht="10.9" customHeight="1">
      <c r="B13" s="26"/>
      <c r="I13" s="80"/>
      <c r="L13" s="26"/>
    </row>
    <row r="14" spans="2:46" s="1" customFormat="1" ht="12" customHeight="1">
      <c r="B14" s="26"/>
      <c r="D14" s="21" t="s">
        <v>24</v>
      </c>
      <c r="I14" s="81" t="s">
        <v>25</v>
      </c>
      <c r="J14" s="12" t="str">
        <f>IF('Rekapitulace stavby'!AN10="","",'Rekapitulace stavby'!AN10)</f>
        <v/>
      </c>
      <c r="L14" s="26"/>
    </row>
    <row r="15" spans="2:46" s="1" customFormat="1" ht="18" customHeight="1">
      <c r="B15" s="26"/>
      <c r="E15" s="12" t="str">
        <f>IF('Rekapitulace stavby'!E11="","",'Rekapitulace stavby'!E11)</f>
        <v xml:space="preserve"> </v>
      </c>
      <c r="I15" s="81" t="s">
        <v>26</v>
      </c>
      <c r="J15" s="12" t="str">
        <f>IF('Rekapitulace stavby'!AN11="","",'Rekapitulace stavby'!AN11)</f>
        <v/>
      </c>
      <c r="L15" s="26"/>
    </row>
    <row r="16" spans="2:46" s="1" customFormat="1" ht="6.95" customHeight="1">
      <c r="B16" s="26"/>
      <c r="I16" s="80"/>
      <c r="L16" s="26"/>
    </row>
    <row r="17" spans="2:12" s="1" customFormat="1" ht="12" customHeight="1">
      <c r="B17" s="26"/>
      <c r="D17" s="21" t="s">
        <v>27</v>
      </c>
      <c r="I17" s="81" t="s">
        <v>25</v>
      </c>
      <c r="J17" s="22" t="str">
        <f>'Rekapitulace stavby'!AN13</f>
        <v>Vyplň údaj</v>
      </c>
      <c r="L17" s="26"/>
    </row>
    <row r="18" spans="2:12" s="1" customFormat="1" ht="18" customHeight="1">
      <c r="B18" s="26"/>
      <c r="E18" s="204" t="str">
        <f>'Rekapitulace stavby'!E14</f>
        <v>Vyplň údaj</v>
      </c>
      <c r="F18" s="185"/>
      <c r="G18" s="185"/>
      <c r="H18" s="185"/>
      <c r="I18" s="81" t="s">
        <v>26</v>
      </c>
      <c r="J18" s="22" t="str">
        <f>'Rekapitulace stavby'!AN14</f>
        <v>Vyplň údaj</v>
      </c>
      <c r="L18" s="26"/>
    </row>
    <row r="19" spans="2:12" s="1" customFormat="1" ht="6.95" customHeight="1">
      <c r="B19" s="26"/>
      <c r="I19" s="80"/>
      <c r="L19" s="26"/>
    </row>
    <row r="20" spans="2:12" s="1" customFormat="1" ht="12" customHeight="1">
      <c r="B20" s="26"/>
      <c r="D20" s="21" t="s">
        <v>29</v>
      </c>
      <c r="I20" s="81" t="s">
        <v>25</v>
      </c>
      <c r="J20" s="12" t="str">
        <f>IF('Rekapitulace stavby'!AN16="","",'Rekapitulace stavby'!AN16)</f>
        <v/>
      </c>
      <c r="L20" s="26"/>
    </row>
    <row r="21" spans="2:12" s="1" customFormat="1" ht="18" customHeight="1">
      <c r="B21" s="26"/>
      <c r="E21" s="12" t="str">
        <f>IF('Rekapitulace stavby'!E17="","",'Rekapitulace stavby'!E17)</f>
        <v xml:space="preserve"> </v>
      </c>
      <c r="I21" s="81" t="s">
        <v>26</v>
      </c>
      <c r="J21" s="12" t="str">
        <f>IF('Rekapitulace stavby'!AN17="","",'Rekapitulace stavby'!AN17)</f>
        <v/>
      </c>
      <c r="L21" s="26"/>
    </row>
    <row r="22" spans="2:12" s="1" customFormat="1" ht="6.95" customHeight="1">
      <c r="B22" s="26"/>
      <c r="I22" s="80"/>
      <c r="L22" s="26"/>
    </row>
    <row r="23" spans="2:12" s="1" customFormat="1" ht="12" customHeight="1">
      <c r="B23" s="26"/>
      <c r="D23" s="21" t="s">
        <v>31</v>
      </c>
      <c r="I23" s="81" t="s">
        <v>25</v>
      </c>
      <c r="J23" s="12" t="str">
        <f>IF('Rekapitulace stavby'!AN19="","",'Rekapitulace stavby'!AN19)</f>
        <v/>
      </c>
      <c r="L23" s="26"/>
    </row>
    <row r="24" spans="2:12" s="1" customFormat="1" ht="18" customHeight="1">
      <c r="B24" s="26"/>
      <c r="E24" s="12" t="str">
        <f>IF('Rekapitulace stavby'!E20="","",'Rekapitulace stavby'!E20)</f>
        <v xml:space="preserve"> </v>
      </c>
      <c r="I24" s="81" t="s">
        <v>26</v>
      </c>
      <c r="J24" s="12" t="str">
        <f>IF('Rekapitulace stavby'!AN20="","",'Rekapitulace stavby'!AN20)</f>
        <v/>
      </c>
      <c r="L24" s="26"/>
    </row>
    <row r="25" spans="2:12" s="1" customFormat="1" ht="6.95" customHeight="1">
      <c r="B25" s="26"/>
      <c r="I25" s="80"/>
      <c r="L25" s="26"/>
    </row>
    <row r="26" spans="2:12" s="1" customFormat="1" ht="12" customHeight="1">
      <c r="B26" s="26"/>
      <c r="D26" s="21" t="s">
        <v>32</v>
      </c>
      <c r="I26" s="80"/>
      <c r="L26" s="26"/>
    </row>
    <row r="27" spans="2:12" s="6" customFormat="1" ht="101.25" customHeight="1">
      <c r="B27" s="82"/>
      <c r="E27" s="189" t="s">
        <v>84</v>
      </c>
      <c r="F27" s="189"/>
      <c r="G27" s="189"/>
      <c r="H27" s="189"/>
      <c r="I27" s="83"/>
      <c r="L27" s="82"/>
    </row>
    <row r="28" spans="2:12" s="1" customFormat="1" ht="6.95" customHeight="1">
      <c r="B28" s="26"/>
      <c r="I28" s="80"/>
      <c r="L28" s="26"/>
    </row>
    <row r="29" spans="2:12" s="1" customFormat="1" ht="6.95" customHeight="1">
      <c r="B29" s="26"/>
      <c r="D29" s="43"/>
      <c r="E29" s="43"/>
      <c r="F29" s="43"/>
      <c r="G29" s="43"/>
      <c r="H29" s="43"/>
      <c r="I29" s="84"/>
      <c r="J29" s="43"/>
      <c r="K29" s="43"/>
      <c r="L29" s="26"/>
    </row>
    <row r="30" spans="2:12" s="1" customFormat="1" ht="25.35" customHeight="1">
      <c r="B30" s="26"/>
      <c r="D30" s="85" t="s">
        <v>33</v>
      </c>
      <c r="I30" s="80"/>
      <c r="J30" s="56">
        <f>ROUND(J88, 2)</f>
        <v>0</v>
      </c>
      <c r="L30" s="26"/>
    </row>
    <row r="31" spans="2:12" s="1" customFormat="1" ht="6.95" customHeight="1">
      <c r="B31" s="26"/>
      <c r="D31" s="43"/>
      <c r="E31" s="43"/>
      <c r="F31" s="43"/>
      <c r="G31" s="43"/>
      <c r="H31" s="43"/>
      <c r="I31" s="84"/>
      <c r="J31" s="43"/>
      <c r="K31" s="43"/>
      <c r="L31" s="26"/>
    </row>
    <row r="32" spans="2:12" s="1" customFormat="1" ht="14.45" customHeight="1">
      <c r="B32" s="26"/>
      <c r="F32" s="29" t="s">
        <v>35</v>
      </c>
      <c r="I32" s="86" t="s">
        <v>34</v>
      </c>
      <c r="J32" s="29" t="s">
        <v>36</v>
      </c>
      <c r="L32" s="26"/>
    </row>
    <row r="33" spans="2:12" s="1" customFormat="1" ht="14.45" customHeight="1">
      <c r="B33" s="26"/>
      <c r="D33" s="21" t="s">
        <v>37</v>
      </c>
      <c r="E33" s="21" t="s">
        <v>38</v>
      </c>
      <c r="F33" s="87">
        <f>ROUND((SUM(BE88:BE199)),  2)</f>
        <v>0</v>
      </c>
      <c r="I33" s="88">
        <v>0.21</v>
      </c>
      <c r="J33" s="87">
        <f>ROUND(((SUM(BE88:BE199))*I33),  2)</f>
        <v>0</v>
      </c>
      <c r="L33" s="26"/>
    </row>
    <row r="34" spans="2:12" s="1" customFormat="1" ht="14.45" customHeight="1">
      <c r="B34" s="26"/>
      <c r="E34" s="21" t="s">
        <v>39</v>
      </c>
      <c r="F34" s="87">
        <f>ROUND((SUM(BF88:BF199)),  2)</f>
        <v>0</v>
      </c>
      <c r="I34" s="88">
        <v>0.15</v>
      </c>
      <c r="J34" s="87">
        <f>ROUND(((SUM(BF88:BF199))*I34),  2)</f>
        <v>0</v>
      </c>
      <c r="L34" s="26"/>
    </row>
    <row r="35" spans="2:12" s="1" customFormat="1" ht="14.45" hidden="1" customHeight="1">
      <c r="B35" s="26"/>
      <c r="E35" s="21" t="s">
        <v>40</v>
      </c>
      <c r="F35" s="87">
        <f>ROUND((SUM(BG88:BG199)),  2)</f>
        <v>0</v>
      </c>
      <c r="I35" s="88">
        <v>0.21</v>
      </c>
      <c r="J35" s="87">
        <f>0</f>
        <v>0</v>
      </c>
      <c r="L35" s="26"/>
    </row>
    <row r="36" spans="2:12" s="1" customFormat="1" ht="14.45" hidden="1" customHeight="1">
      <c r="B36" s="26"/>
      <c r="E36" s="21" t="s">
        <v>41</v>
      </c>
      <c r="F36" s="87">
        <f>ROUND((SUM(BH88:BH199)),  2)</f>
        <v>0</v>
      </c>
      <c r="I36" s="88">
        <v>0.15</v>
      </c>
      <c r="J36" s="87">
        <f>0</f>
        <v>0</v>
      </c>
      <c r="L36" s="26"/>
    </row>
    <row r="37" spans="2:12" s="1" customFormat="1" ht="14.45" hidden="1" customHeight="1">
      <c r="B37" s="26"/>
      <c r="E37" s="21" t="s">
        <v>42</v>
      </c>
      <c r="F37" s="87">
        <f>ROUND((SUM(BI88:BI199)),  2)</f>
        <v>0</v>
      </c>
      <c r="I37" s="88">
        <v>0</v>
      </c>
      <c r="J37" s="87">
        <f>0</f>
        <v>0</v>
      </c>
      <c r="L37" s="26"/>
    </row>
    <row r="38" spans="2:12" s="1" customFormat="1" ht="6.95" customHeight="1">
      <c r="B38" s="26"/>
      <c r="I38" s="80"/>
      <c r="L38" s="26"/>
    </row>
    <row r="39" spans="2:12" s="1" customFormat="1" ht="25.35" customHeight="1">
      <c r="B39" s="26"/>
      <c r="C39" s="89"/>
      <c r="D39" s="90" t="s">
        <v>43</v>
      </c>
      <c r="E39" s="47"/>
      <c r="F39" s="47"/>
      <c r="G39" s="91" t="s">
        <v>44</v>
      </c>
      <c r="H39" s="92" t="s">
        <v>45</v>
      </c>
      <c r="I39" s="93"/>
      <c r="J39" s="94">
        <f>SUM(J30:J37)</f>
        <v>0</v>
      </c>
      <c r="K39" s="95"/>
      <c r="L39" s="26"/>
    </row>
    <row r="40" spans="2:12" s="1" customFormat="1" ht="14.45" customHeight="1">
      <c r="B40" s="35"/>
      <c r="C40" s="36"/>
      <c r="D40" s="36"/>
      <c r="E40" s="36"/>
      <c r="F40" s="36"/>
      <c r="G40" s="36"/>
      <c r="H40" s="36"/>
      <c r="I40" s="96"/>
      <c r="J40" s="36"/>
      <c r="K40" s="36"/>
      <c r="L40" s="26"/>
    </row>
    <row r="44" spans="2:12" s="1" customFormat="1" ht="6.95" customHeight="1">
      <c r="B44" s="37"/>
      <c r="C44" s="38"/>
      <c r="D44" s="38"/>
      <c r="E44" s="38"/>
      <c r="F44" s="38"/>
      <c r="G44" s="38"/>
      <c r="H44" s="38"/>
      <c r="I44" s="97"/>
      <c r="J44" s="38"/>
      <c r="K44" s="38"/>
      <c r="L44" s="26"/>
    </row>
    <row r="45" spans="2:12" s="1" customFormat="1" ht="24.95" customHeight="1">
      <c r="B45" s="26"/>
      <c r="C45" s="16" t="s">
        <v>85</v>
      </c>
      <c r="I45" s="80"/>
      <c r="L45" s="26"/>
    </row>
    <row r="46" spans="2:12" s="1" customFormat="1" ht="6.95" customHeight="1">
      <c r="B46" s="26"/>
      <c r="I46" s="80"/>
      <c r="L46" s="26"/>
    </row>
    <row r="47" spans="2:12" s="1" customFormat="1" ht="12" customHeight="1">
      <c r="B47" s="26"/>
      <c r="C47" s="21" t="s">
        <v>16</v>
      </c>
      <c r="I47" s="80"/>
      <c r="L47" s="26"/>
    </row>
    <row r="48" spans="2:12" s="1" customFormat="1" ht="16.5" customHeight="1">
      <c r="B48" s="26"/>
      <c r="E48" s="202" t="str">
        <f>E7</f>
        <v>kuchyně Benešov</v>
      </c>
      <c r="F48" s="203"/>
      <c r="G48" s="203"/>
      <c r="H48" s="203"/>
      <c r="I48" s="80"/>
      <c r="L48" s="26"/>
    </row>
    <row r="49" spans="2:47" s="1" customFormat="1" ht="12" customHeight="1">
      <c r="B49" s="26"/>
      <c r="C49" s="21" t="s">
        <v>82</v>
      </c>
      <c r="I49" s="80"/>
      <c r="L49" s="26"/>
    </row>
    <row r="50" spans="2:47" s="1" customFormat="1" ht="16.5" customHeight="1">
      <c r="B50" s="26"/>
      <c r="E50" s="182" t="str">
        <f>E9</f>
        <v>01 - zdravotechnika</v>
      </c>
      <c r="F50" s="181"/>
      <c r="G50" s="181"/>
      <c r="H50" s="181"/>
      <c r="I50" s="80"/>
      <c r="L50" s="26"/>
    </row>
    <row r="51" spans="2:47" s="1" customFormat="1" ht="6.95" customHeight="1">
      <c r="B51" s="26"/>
      <c r="I51" s="80"/>
      <c r="L51" s="26"/>
    </row>
    <row r="52" spans="2:47" s="1" customFormat="1" ht="12" customHeight="1">
      <c r="B52" s="26"/>
      <c r="C52" s="21" t="s">
        <v>20</v>
      </c>
      <c r="F52" s="12" t="str">
        <f>F12</f>
        <v xml:space="preserve"> </v>
      </c>
      <c r="I52" s="81" t="s">
        <v>22</v>
      </c>
      <c r="J52" s="42" t="str">
        <f>IF(J12="","",J12)</f>
        <v>20. 5. 2019</v>
      </c>
      <c r="L52" s="26"/>
    </row>
    <row r="53" spans="2:47" s="1" customFormat="1" ht="6.95" customHeight="1">
      <c r="B53" s="26"/>
      <c r="I53" s="80"/>
      <c r="L53" s="26"/>
    </row>
    <row r="54" spans="2:47" s="1" customFormat="1" ht="13.7" customHeight="1">
      <c r="B54" s="26"/>
      <c r="C54" s="21" t="s">
        <v>24</v>
      </c>
      <c r="F54" s="12" t="str">
        <f>E15</f>
        <v xml:space="preserve"> </v>
      </c>
      <c r="I54" s="81" t="s">
        <v>29</v>
      </c>
      <c r="J54" s="24" t="str">
        <f>E21</f>
        <v xml:space="preserve"> </v>
      </c>
      <c r="L54" s="26"/>
    </row>
    <row r="55" spans="2:47" s="1" customFormat="1" ht="13.7" customHeight="1">
      <c r="B55" s="26"/>
      <c r="C55" s="21" t="s">
        <v>27</v>
      </c>
      <c r="F55" s="12" t="str">
        <f>IF(E18="","",E18)</f>
        <v>Vyplň údaj</v>
      </c>
      <c r="I55" s="81" t="s">
        <v>31</v>
      </c>
      <c r="J55" s="24" t="str">
        <f>E24</f>
        <v xml:space="preserve"> </v>
      </c>
      <c r="L55" s="26"/>
    </row>
    <row r="56" spans="2:47" s="1" customFormat="1" ht="10.35" customHeight="1">
      <c r="B56" s="26"/>
      <c r="I56" s="80"/>
      <c r="L56" s="26"/>
    </row>
    <row r="57" spans="2:47" s="1" customFormat="1" ht="29.25" customHeight="1">
      <c r="B57" s="26"/>
      <c r="C57" s="98" t="s">
        <v>86</v>
      </c>
      <c r="D57" s="89"/>
      <c r="E57" s="89"/>
      <c r="F57" s="89"/>
      <c r="G57" s="89"/>
      <c r="H57" s="89"/>
      <c r="I57" s="99"/>
      <c r="J57" s="100" t="s">
        <v>87</v>
      </c>
      <c r="K57" s="89"/>
      <c r="L57" s="26"/>
    </row>
    <row r="58" spans="2:47" s="1" customFormat="1" ht="10.35" customHeight="1">
      <c r="B58" s="26"/>
      <c r="I58" s="80"/>
      <c r="L58" s="26"/>
    </row>
    <row r="59" spans="2:47" s="1" customFormat="1" ht="22.9" customHeight="1">
      <c r="B59" s="26"/>
      <c r="C59" s="101" t="s">
        <v>88</v>
      </c>
      <c r="I59" s="80"/>
      <c r="J59" s="56">
        <f>J88</f>
        <v>0</v>
      </c>
      <c r="L59" s="26"/>
      <c r="AU59" s="12" t="s">
        <v>89</v>
      </c>
    </row>
    <row r="60" spans="2:47" s="7" customFormat="1" ht="24.95" customHeight="1">
      <c r="B60" s="102"/>
      <c r="D60" s="103" t="s">
        <v>90</v>
      </c>
      <c r="E60" s="104"/>
      <c r="F60" s="104"/>
      <c r="G60" s="104"/>
      <c r="H60" s="104"/>
      <c r="I60" s="105"/>
      <c r="J60" s="106">
        <f>J89</f>
        <v>0</v>
      </c>
      <c r="L60" s="102"/>
    </row>
    <row r="61" spans="2:47" s="8" customFormat="1" ht="19.899999999999999" customHeight="1">
      <c r="B61" s="107"/>
      <c r="D61" s="108" t="s">
        <v>91</v>
      </c>
      <c r="E61" s="109"/>
      <c r="F61" s="109"/>
      <c r="G61" s="109"/>
      <c r="H61" s="109"/>
      <c r="I61" s="110"/>
      <c r="J61" s="111">
        <f>J90</f>
        <v>0</v>
      </c>
      <c r="L61" s="107"/>
    </row>
    <row r="62" spans="2:47" s="8" customFormat="1" ht="19.899999999999999" customHeight="1">
      <c r="B62" s="107"/>
      <c r="D62" s="108" t="s">
        <v>92</v>
      </c>
      <c r="E62" s="109"/>
      <c r="F62" s="109"/>
      <c r="G62" s="109"/>
      <c r="H62" s="109"/>
      <c r="I62" s="110"/>
      <c r="J62" s="111">
        <f>J115</f>
        <v>0</v>
      </c>
      <c r="L62" s="107"/>
    </row>
    <row r="63" spans="2:47" s="8" customFormat="1" ht="19.899999999999999" customHeight="1">
      <c r="B63" s="107"/>
      <c r="D63" s="108" t="s">
        <v>93</v>
      </c>
      <c r="E63" s="109"/>
      <c r="F63" s="109"/>
      <c r="G63" s="109"/>
      <c r="H63" s="109"/>
      <c r="I63" s="110"/>
      <c r="J63" s="111">
        <f>J140</f>
        <v>0</v>
      </c>
      <c r="L63" s="107"/>
    </row>
    <row r="64" spans="2:47" s="8" customFormat="1" ht="19.899999999999999" customHeight="1">
      <c r="B64" s="107"/>
      <c r="D64" s="108" t="s">
        <v>94</v>
      </c>
      <c r="E64" s="109"/>
      <c r="F64" s="109"/>
      <c r="G64" s="109"/>
      <c r="H64" s="109"/>
      <c r="I64" s="110"/>
      <c r="J64" s="111">
        <f>J165</f>
        <v>0</v>
      </c>
      <c r="L64" s="107"/>
    </row>
    <row r="65" spans="2:12" s="7" customFormat="1" ht="24.95" customHeight="1">
      <c r="B65" s="102"/>
      <c r="D65" s="103" t="s">
        <v>95</v>
      </c>
      <c r="E65" s="104"/>
      <c r="F65" s="104"/>
      <c r="G65" s="104"/>
      <c r="H65" s="104"/>
      <c r="I65" s="105"/>
      <c r="J65" s="106">
        <f>J190</f>
        <v>0</v>
      </c>
      <c r="L65" s="102"/>
    </row>
    <row r="66" spans="2:12" s="7" customFormat="1" ht="24.95" customHeight="1">
      <c r="B66" s="102"/>
      <c r="D66" s="103" t="s">
        <v>96</v>
      </c>
      <c r="E66" s="104"/>
      <c r="F66" s="104"/>
      <c r="G66" s="104"/>
      <c r="H66" s="104"/>
      <c r="I66" s="105"/>
      <c r="J66" s="106">
        <f>J193</f>
        <v>0</v>
      </c>
      <c r="L66" s="102"/>
    </row>
    <row r="67" spans="2:12" s="8" customFormat="1" ht="19.899999999999999" customHeight="1">
      <c r="B67" s="107"/>
      <c r="D67" s="108" t="s">
        <v>97</v>
      </c>
      <c r="E67" s="109"/>
      <c r="F67" s="109"/>
      <c r="G67" s="109"/>
      <c r="H67" s="109"/>
      <c r="I67" s="110"/>
      <c r="J67" s="111">
        <f>J194</f>
        <v>0</v>
      </c>
      <c r="L67" s="107"/>
    </row>
    <row r="68" spans="2:12" s="8" customFormat="1" ht="19.899999999999999" customHeight="1">
      <c r="B68" s="107"/>
      <c r="D68" s="108" t="s">
        <v>98</v>
      </c>
      <c r="E68" s="109"/>
      <c r="F68" s="109"/>
      <c r="G68" s="109"/>
      <c r="H68" s="109"/>
      <c r="I68" s="110"/>
      <c r="J68" s="111">
        <f>J197</f>
        <v>0</v>
      </c>
      <c r="L68" s="107"/>
    </row>
    <row r="69" spans="2:12" s="1" customFormat="1" ht="21.75" customHeight="1">
      <c r="B69" s="26"/>
      <c r="I69" s="80"/>
      <c r="L69" s="26"/>
    </row>
    <row r="70" spans="2:12" s="1" customFormat="1" ht="6.95" customHeight="1">
      <c r="B70" s="35"/>
      <c r="C70" s="36"/>
      <c r="D70" s="36"/>
      <c r="E70" s="36"/>
      <c r="F70" s="36"/>
      <c r="G70" s="36"/>
      <c r="H70" s="36"/>
      <c r="I70" s="96"/>
      <c r="J70" s="36"/>
      <c r="K70" s="36"/>
      <c r="L70" s="26"/>
    </row>
    <row r="74" spans="2:12" s="1" customFormat="1" ht="6.95" customHeight="1">
      <c r="B74" s="37"/>
      <c r="C74" s="38"/>
      <c r="D74" s="38"/>
      <c r="E74" s="38"/>
      <c r="F74" s="38"/>
      <c r="G74" s="38"/>
      <c r="H74" s="38"/>
      <c r="I74" s="97"/>
      <c r="J74" s="38"/>
      <c r="K74" s="38"/>
      <c r="L74" s="26"/>
    </row>
    <row r="75" spans="2:12" s="1" customFormat="1" ht="24.95" customHeight="1">
      <c r="B75" s="26"/>
      <c r="C75" s="16" t="s">
        <v>99</v>
      </c>
      <c r="I75" s="80"/>
      <c r="L75" s="26"/>
    </row>
    <row r="76" spans="2:12" s="1" customFormat="1" ht="6.95" customHeight="1">
      <c r="B76" s="26"/>
      <c r="I76" s="80"/>
      <c r="L76" s="26"/>
    </row>
    <row r="77" spans="2:12" s="1" customFormat="1" ht="12" customHeight="1">
      <c r="B77" s="26"/>
      <c r="C77" s="21" t="s">
        <v>16</v>
      </c>
      <c r="I77" s="80"/>
      <c r="L77" s="26"/>
    </row>
    <row r="78" spans="2:12" s="1" customFormat="1" ht="16.5" customHeight="1">
      <c r="B78" s="26"/>
      <c r="E78" s="202" t="str">
        <f>E7</f>
        <v>kuchyně Benešov</v>
      </c>
      <c r="F78" s="203"/>
      <c r="G78" s="203"/>
      <c r="H78" s="203"/>
      <c r="I78" s="80"/>
      <c r="L78" s="26"/>
    </row>
    <row r="79" spans="2:12" s="1" customFormat="1" ht="12" customHeight="1">
      <c r="B79" s="26"/>
      <c r="C79" s="21" t="s">
        <v>82</v>
      </c>
      <c r="I79" s="80"/>
      <c r="L79" s="26"/>
    </row>
    <row r="80" spans="2:12" s="1" customFormat="1" ht="16.5" customHeight="1">
      <c r="B80" s="26"/>
      <c r="E80" s="182" t="str">
        <f>E9</f>
        <v>01 - zdravotechnika</v>
      </c>
      <c r="F80" s="181"/>
      <c r="G80" s="181"/>
      <c r="H80" s="181"/>
      <c r="I80" s="80"/>
      <c r="L80" s="26"/>
    </row>
    <row r="81" spans="2:65" s="1" customFormat="1" ht="6.95" customHeight="1">
      <c r="B81" s="26"/>
      <c r="I81" s="80"/>
      <c r="L81" s="26"/>
    </row>
    <row r="82" spans="2:65" s="1" customFormat="1" ht="12" customHeight="1">
      <c r="B82" s="26"/>
      <c r="C82" s="21" t="s">
        <v>20</v>
      </c>
      <c r="F82" s="12" t="str">
        <f>F12</f>
        <v xml:space="preserve"> </v>
      </c>
      <c r="I82" s="81" t="s">
        <v>22</v>
      </c>
      <c r="J82" s="42" t="str">
        <f>IF(J12="","",J12)</f>
        <v>20. 5. 2019</v>
      </c>
      <c r="L82" s="26"/>
    </row>
    <row r="83" spans="2:65" s="1" customFormat="1" ht="6.95" customHeight="1">
      <c r="B83" s="26"/>
      <c r="I83" s="80"/>
      <c r="L83" s="26"/>
    </row>
    <row r="84" spans="2:65" s="1" customFormat="1" ht="13.7" customHeight="1">
      <c r="B84" s="26"/>
      <c r="C84" s="21" t="s">
        <v>24</v>
      </c>
      <c r="F84" s="12" t="str">
        <f>E15</f>
        <v xml:space="preserve"> </v>
      </c>
      <c r="I84" s="81" t="s">
        <v>29</v>
      </c>
      <c r="J84" s="24" t="str">
        <f>E21</f>
        <v xml:space="preserve"> </v>
      </c>
      <c r="L84" s="26"/>
    </row>
    <row r="85" spans="2:65" s="1" customFormat="1" ht="13.7" customHeight="1">
      <c r="B85" s="26"/>
      <c r="C85" s="21" t="s">
        <v>27</v>
      </c>
      <c r="F85" s="12" t="str">
        <f>IF(E18="","",E18)</f>
        <v>Vyplň údaj</v>
      </c>
      <c r="I85" s="81" t="s">
        <v>31</v>
      </c>
      <c r="J85" s="24" t="str">
        <f>E24</f>
        <v xml:space="preserve"> </v>
      </c>
      <c r="L85" s="26"/>
    </row>
    <row r="86" spans="2:65" s="1" customFormat="1" ht="10.35" customHeight="1">
      <c r="B86" s="26"/>
      <c r="I86" s="80"/>
      <c r="L86" s="26"/>
    </row>
    <row r="87" spans="2:65" s="9" customFormat="1" ht="29.25" customHeight="1">
      <c r="B87" s="112"/>
      <c r="C87" s="113" t="s">
        <v>100</v>
      </c>
      <c r="D87" s="114" t="s">
        <v>52</v>
      </c>
      <c r="E87" s="114" t="s">
        <v>48</v>
      </c>
      <c r="F87" s="114" t="s">
        <v>49</v>
      </c>
      <c r="G87" s="114" t="s">
        <v>101</v>
      </c>
      <c r="H87" s="114" t="s">
        <v>102</v>
      </c>
      <c r="I87" s="115" t="s">
        <v>103</v>
      </c>
      <c r="J87" s="114" t="s">
        <v>87</v>
      </c>
      <c r="K87" s="116" t="s">
        <v>104</v>
      </c>
      <c r="L87" s="112"/>
      <c r="M87" s="49" t="s">
        <v>1</v>
      </c>
      <c r="N87" s="50" t="s">
        <v>37</v>
      </c>
      <c r="O87" s="50" t="s">
        <v>105</v>
      </c>
      <c r="P87" s="50" t="s">
        <v>106</v>
      </c>
      <c r="Q87" s="50" t="s">
        <v>107</v>
      </c>
      <c r="R87" s="50" t="s">
        <v>108</v>
      </c>
      <c r="S87" s="50" t="s">
        <v>109</v>
      </c>
      <c r="T87" s="51" t="s">
        <v>110</v>
      </c>
    </row>
    <row r="88" spans="2:65" s="1" customFormat="1" ht="22.9" customHeight="1">
      <c r="B88" s="26"/>
      <c r="C88" s="54" t="s">
        <v>111</v>
      </c>
      <c r="I88" s="80"/>
      <c r="J88" s="117">
        <f>BK88</f>
        <v>0</v>
      </c>
      <c r="L88" s="26"/>
      <c r="M88" s="52"/>
      <c r="N88" s="43"/>
      <c r="O88" s="43"/>
      <c r="P88" s="118">
        <f>P89+P190+P193</f>
        <v>0</v>
      </c>
      <c r="Q88" s="43"/>
      <c r="R88" s="118">
        <f>R89+R190+R193</f>
        <v>0.46046999999999993</v>
      </c>
      <c r="S88" s="43"/>
      <c r="T88" s="119">
        <f>T89+T190+T193</f>
        <v>7.9199999999999993E-2</v>
      </c>
      <c r="AT88" s="12" t="s">
        <v>66</v>
      </c>
      <c r="AU88" s="12" t="s">
        <v>89</v>
      </c>
      <c r="BK88" s="120">
        <f>BK89+BK190+BK193</f>
        <v>0</v>
      </c>
    </row>
    <row r="89" spans="2:65" s="10" customFormat="1" ht="25.9" customHeight="1">
      <c r="B89" s="121"/>
      <c r="D89" s="122" t="s">
        <v>66</v>
      </c>
      <c r="E89" s="123" t="s">
        <v>112</v>
      </c>
      <c r="F89" s="123" t="s">
        <v>113</v>
      </c>
      <c r="I89" s="124"/>
      <c r="J89" s="125">
        <f>BK89</f>
        <v>0</v>
      </c>
      <c r="L89" s="121"/>
      <c r="M89" s="126"/>
      <c r="N89" s="127"/>
      <c r="O89" s="127"/>
      <c r="P89" s="128">
        <f>P90+P115+P140+P165</f>
        <v>0</v>
      </c>
      <c r="Q89" s="127"/>
      <c r="R89" s="128">
        <f>R90+R115+R140+R165</f>
        <v>0.46046999999999993</v>
      </c>
      <c r="S89" s="127"/>
      <c r="T89" s="129">
        <f>T90+T115+T140+T165</f>
        <v>7.9199999999999993E-2</v>
      </c>
      <c r="AR89" s="122" t="s">
        <v>77</v>
      </c>
      <c r="AT89" s="130" t="s">
        <v>66</v>
      </c>
      <c r="AU89" s="130" t="s">
        <v>67</v>
      </c>
      <c r="AY89" s="122" t="s">
        <v>114</v>
      </c>
      <c r="BK89" s="131">
        <f>BK90+BK115+BK140+BK165</f>
        <v>0</v>
      </c>
    </row>
    <row r="90" spans="2:65" s="10" customFormat="1" ht="22.9" customHeight="1">
      <c r="B90" s="121"/>
      <c r="D90" s="122" t="s">
        <v>66</v>
      </c>
      <c r="E90" s="132" t="s">
        <v>115</v>
      </c>
      <c r="F90" s="132" t="s">
        <v>116</v>
      </c>
      <c r="I90" s="124"/>
      <c r="J90" s="133">
        <f>BK90</f>
        <v>0</v>
      </c>
      <c r="L90" s="121"/>
      <c r="M90" s="126"/>
      <c r="N90" s="127"/>
      <c r="O90" s="127"/>
      <c r="P90" s="128">
        <f>SUM(P91:P114)</f>
        <v>0</v>
      </c>
      <c r="Q90" s="127"/>
      <c r="R90" s="128">
        <f>SUM(R91:R114)</f>
        <v>3.7150000000000002E-2</v>
      </c>
      <c r="S90" s="127"/>
      <c r="T90" s="129">
        <f>SUM(T91:T114)</f>
        <v>0</v>
      </c>
      <c r="AR90" s="122" t="s">
        <v>77</v>
      </c>
      <c r="AT90" s="130" t="s">
        <v>66</v>
      </c>
      <c r="AU90" s="130" t="s">
        <v>75</v>
      </c>
      <c r="AY90" s="122" t="s">
        <v>114</v>
      </c>
      <c r="BK90" s="131">
        <f>SUM(BK91:BK114)</f>
        <v>0</v>
      </c>
    </row>
    <row r="91" spans="2:65" s="1" customFormat="1" ht="16.5" customHeight="1">
      <c r="B91" s="134"/>
      <c r="C91" s="135" t="s">
        <v>75</v>
      </c>
      <c r="D91" s="135" t="s">
        <v>117</v>
      </c>
      <c r="E91" s="136" t="s">
        <v>118</v>
      </c>
      <c r="F91" s="137" t="s">
        <v>119</v>
      </c>
      <c r="G91" s="138" t="s">
        <v>120</v>
      </c>
      <c r="H91" s="139">
        <v>210</v>
      </c>
      <c r="I91" s="140"/>
      <c r="J91" s="141">
        <f>ROUND(I91*H91,2)</f>
        <v>0</v>
      </c>
      <c r="K91" s="137" t="s">
        <v>121</v>
      </c>
      <c r="L91" s="26"/>
      <c r="M91" s="142" t="s">
        <v>1</v>
      </c>
      <c r="N91" s="143" t="s">
        <v>38</v>
      </c>
      <c r="O91" s="45"/>
      <c r="P91" s="144">
        <f>O91*H91</f>
        <v>0</v>
      </c>
      <c r="Q91" s="144">
        <v>6.0000000000000002E-5</v>
      </c>
      <c r="R91" s="144">
        <f>Q91*H91</f>
        <v>1.26E-2</v>
      </c>
      <c r="S91" s="144">
        <v>0</v>
      </c>
      <c r="T91" s="145">
        <f>S91*H91</f>
        <v>0</v>
      </c>
      <c r="AR91" s="12" t="s">
        <v>122</v>
      </c>
      <c r="AT91" s="12" t="s">
        <v>117</v>
      </c>
      <c r="AU91" s="12" t="s">
        <v>77</v>
      </c>
      <c r="AY91" s="12" t="s">
        <v>114</v>
      </c>
      <c r="BE91" s="146">
        <f>IF(N91="základní",J91,0)</f>
        <v>0</v>
      </c>
      <c r="BF91" s="146">
        <f>IF(N91="snížená",J91,0)</f>
        <v>0</v>
      </c>
      <c r="BG91" s="146">
        <f>IF(N91="zákl. přenesená",J91,0)</f>
        <v>0</v>
      </c>
      <c r="BH91" s="146">
        <f>IF(N91="sníž. přenesená",J91,0)</f>
        <v>0</v>
      </c>
      <c r="BI91" s="146">
        <f>IF(N91="nulová",J91,0)</f>
        <v>0</v>
      </c>
      <c r="BJ91" s="12" t="s">
        <v>75</v>
      </c>
      <c r="BK91" s="146">
        <f>ROUND(I91*H91,2)</f>
        <v>0</v>
      </c>
      <c r="BL91" s="12" t="s">
        <v>122</v>
      </c>
      <c r="BM91" s="12" t="s">
        <v>123</v>
      </c>
    </row>
    <row r="92" spans="2:65" s="1" customFormat="1" ht="19.5">
      <c r="B92" s="26"/>
      <c r="D92" s="147" t="s">
        <v>124</v>
      </c>
      <c r="F92" s="148" t="s">
        <v>125</v>
      </c>
      <c r="I92" s="80"/>
      <c r="L92" s="26"/>
      <c r="M92" s="149"/>
      <c r="N92" s="45"/>
      <c r="O92" s="45"/>
      <c r="P92" s="45"/>
      <c r="Q92" s="45"/>
      <c r="R92" s="45"/>
      <c r="S92" s="45"/>
      <c r="T92" s="46"/>
      <c r="AT92" s="12" t="s">
        <v>124</v>
      </c>
      <c r="AU92" s="12" t="s">
        <v>77</v>
      </c>
    </row>
    <row r="93" spans="2:65" s="1" customFormat="1" ht="16.5" customHeight="1">
      <c r="B93" s="134"/>
      <c r="C93" s="150" t="s">
        <v>77</v>
      </c>
      <c r="D93" s="150" t="s">
        <v>126</v>
      </c>
      <c r="E93" s="151" t="s">
        <v>127</v>
      </c>
      <c r="F93" s="152" t="s">
        <v>128</v>
      </c>
      <c r="G93" s="153" t="s">
        <v>120</v>
      </c>
      <c r="H93" s="154">
        <v>45</v>
      </c>
      <c r="I93" s="155"/>
      <c r="J93" s="156">
        <f>ROUND(I93*H93,2)</f>
        <v>0</v>
      </c>
      <c r="K93" s="152" t="s">
        <v>121</v>
      </c>
      <c r="L93" s="157"/>
      <c r="M93" s="158" t="s">
        <v>1</v>
      </c>
      <c r="N93" s="159" t="s">
        <v>38</v>
      </c>
      <c r="O93" s="45"/>
      <c r="P93" s="144">
        <f>O93*H93</f>
        <v>0</v>
      </c>
      <c r="Q93" s="144">
        <v>3.0000000000000001E-5</v>
      </c>
      <c r="R93" s="144">
        <f>Q93*H93</f>
        <v>1.3500000000000001E-3</v>
      </c>
      <c r="S93" s="144">
        <v>0</v>
      </c>
      <c r="T93" s="145">
        <f>S93*H93</f>
        <v>0</v>
      </c>
      <c r="AR93" s="12" t="s">
        <v>129</v>
      </c>
      <c r="AT93" s="12" t="s">
        <v>126</v>
      </c>
      <c r="AU93" s="12" t="s">
        <v>77</v>
      </c>
      <c r="AY93" s="12" t="s">
        <v>114</v>
      </c>
      <c r="BE93" s="146">
        <f>IF(N93="základní",J93,0)</f>
        <v>0</v>
      </c>
      <c r="BF93" s="146">
        <f>IF(N93="snížená",J93,0)</f>
        <v>0</v>
      </c>
      <c r="BG93" s="146">
        <f>IF(N93="zákl. přenesená",J93,0)</f>
        <v>0</v>
      </c>
      <c r="BH93" s="146">
        <f>IF(N93="sníž. přenesená",J93,0)</f>
        <v>0</v>
      </c>
      <c r="BI93" s="146">
        <f>IF(N93="nulová",J93,0)</f>
        <v>0</v>
      </c>
      <c r="BJ93" s="12" t="s">
        <v>75</v>
      </c>
      <c r="BK93" s="146">
        <f>ROUND(I93*H93,2)</f>
        <v>0</v>
      </c>
      <c r="BL93" s="12" t="s">
        <v>122</v>
      </c>
      <c r="BM93" s="12" t="s">
        <v>130</v>
      </c>
    </row>
    <row r="94" spans="2:65" s="1" customFormat="1" ht="11.25">
      <c r="B94" s="26"/>
      <c r="D94" s="147" t="s">
        <v>124</v>
      </c>
      <c r="F94" s="148" t="s">
        <v>128</v>
      </c>
      <c r="I94" s="80"/>
      <c r="L94" s="26"/>
      <c r="M94" s="149"/>
      <c r="N94" s="45"/>
      <c r="O94" s="45"/>
      <c r="P94" s="45"/>
      <c r="Q94" s="45"/>
      <c r="R94" s="45"/>
      <c r="S94" s="45"/>
      <c r="T94" s="46"/>
      <c r="AT94" s="12" t="s">
        <v>124</v>
      </c>
      <c r="AU94" s="12" t="s">
        <v>77</v>
      </c>
    </row>
    <row r="95" spans="2:65" s="1" customFormat="1" ht="16.5" customHeight="1">
      <c r="B95" s="134"/>
      <c r="C95" s="150" t="s">
        <v>131</v>
      </c>
      <c r="D95" s="150" t="s">
        <v>126</v>
      </c>
      <c r="E95" s="151" t="s">
        <v>132</v>
      </c>
      <c r="F95" s="152" t="s">
        <v>133</v>
      </c>
      <c r="G95" s="153" t="s">
        <v>120</v>
      </c>
      <c r="H95" s="154">
        <v>95</v>
      </c>
      <c r="I95" s="155"/>
      <c r="J95" s="156">
        <f>ROUND(I95*H95,2)</f>
        <v>0</v>
      </c>
      <c r="K95" s="152" t="s">
        <v>121</v>
      </c>
      <c r="L95" s="157"/>
      <c r="M95" s="158" t="s">
        <v>1</v>
      </c>
      <c r="N95" s="159" t="s">
        <v>38</v>
      </c>
      <c r="O95" s="45"/>
      <c r="P95" s="144">
        <f>O95*H95</f>
        <v>0</v>
      </c>
      <c r="Q95" s="144">
        <v>8.0000000000000007E-5</v>
      </c>
      <c r="R95" s="144">
        <f>Q95*H95</f>
        <v>7.6000000000000009E-3</v>
      </c>
      <c r="S95" s="144">
        <v>0</v>
      </c>
      <c r="T95" s="145">
        <f>S95*H95</f>
        <v>0</v>
      </c>
      <c r="AR95" s="12" t="s">
        <v>129</v>
      </c>
      <c r="AT95" s="12" t="s">
        <v>126</v>
      </c>
      <c r="AU95" s="12" t="s">
        <v>77</v>
      </c>
      <c r="AY95" s="12" t="s">
        <v>114</v>
      </c>
      <c r="BE95" s="146">
        <f>IF(N95="základní",J95,0)</f>
        <v>0</v>
      </c>
      <c r="BF95" s="146">
        <f>IF(N95="snížená",J95,0)</f>
        <v>0</v>
      </c>
      <c r="BG95" s="146">
        <f>IF(N95="zákl. přenesená",J95,0)</f>
        <v>0</v>
      </c>
      <c r="BH95" s="146">
        <f>IF(N95="sníž. přenesená",J95,0)</f>
        <v>0</v>
      </c>
      <c r="BI95" s="146">
        <f>IF(N95="nulová",J95,0)</f>
        <v>0</v>
      </c>
      <c r="BJ95" s="12" t="s">
        <v>75</v>
      </c>
      <c r="BK95" s="146">
        <f>ROUND(I95*H95,2)</f>
        <v>0</v>
      </c>
      <c r="BL95" s="12" t="s">
        <v>122</v>
      </c>
      <c r="BM95" s="12" t="s">
        <v>134</v>
      </c>
    </row>
    <row r="96" spans="2:65" s="1" customFormat="1" ht="11.25">
      <c r="B96" s="26"/>
      <c r="D96" s="147" t="s">
        <v>124</v>
      </c>
      <c r="F96" s="148" t="s">
        <v>133</v>
      </c>
      <c r="I96" s="80"/>
      <c r="L96" s="26"/>
      <c r="M96" s="149"/>
      <c r="N96" s="45"/>
      <c r="O96" s="45"/>
      <c r="P96" s="45"/>
      <c r="Q96" s="45"/>
      <c r="R96" s="45"/>
      <c r="S96" s="45"/>
      <c r="T96" s="46"/>
      <c r="AT96" s="12" t="s">
        <v>124</v>
      </c>
      <c r="AU96" s="12" t="s">
        <v>77</v>
      </c>
    </row>
    <row r="97" spans="2:65" s="1" customFormat="1" ht="16.5" customHeight="1">
      <c r="B97" s="134"/>
      <c r="C97" s="150" t="s">
        <v>135</v>
      </c>
      <c r="D97" s="150" t="s">
        <v>126</v>
      </c>
      <c r="E97" s="151" t="s">
        <v>136</v>
      </c>
      <c r="F97" s="152" t="s">
        <v>137</v>
      </c>
      <c r="G97" s="153" t="s">
        <v>120</v>
      </c>
      <c r="H97" s="154">
        <v>30</v>
      </c>
      <c r="I97" s="155"/>
      <c r="J97" s="156">
        <f>ROUND(I97*H97,2)</f>
        <v>0</v>
      </c>
      <c r="K97" s="152" t="s">
        <v>121</v>
      </c>
      <c r="L97" s="157"/>
      <c r="M97" s="158" t="s">
        <v>1</v>
      </c>
      <c r="N97" s="159" t="s">
        <v>38</v>
      </c>
      <c r="O97" s="45"/>
      <c r="P97" s="144">
        <f>O97*H97</f>
        <v>0</v>
      </c>
      <c r="Q97" s="144">
        <v>3.0000000000000001E-5</v>
      </c>
      <c r="R97" s="144">
        <f>Q97*H97</f>
        <v>8.9999999999999998E-4</v>
      </c>
      <c r="S97" s="144">
        <v>0</v>
      </c>
      <c r="T97" s="145">
        <f>S97*H97</f>
        <v>0</v>
      </c>
      <c r="AR97" s="12" t="s">
        <v>129</v>
      </c>
      <c r="AT97" s="12" t="s">
        <v>126</v>
      </c>
      <c r="AU97" s="12" t="s">
        <v>77</v>
      </c>
      <c r="AY97" s="12" t="s">
        <v>114</v>
      </c>
      <c r="BE97" s="146">
        <f>IF(N97="základní",J97,0)</f>
        <v>0</v>
      </c>
      <c r="BF97" s="146">
        <f>IF(N97="snížená",J97,0)</f>
        <v>0</v>
      </c>
      <c r="BG97" s="146">
        <f>IF(N97="zákl. přenesená",J97,0)</f>
        <v>0</v>
      </c>
      <c r="BH97" s="146">
        <f>IF(N97="sníž. přenesená",J97,0)</f>
        <v>0</v>
      </c>
      <c r="BI97" s="146">
        <f>IF(N97="nulová",J97,0)</f>
        <v>0</v>
      </c>
      <c r="BJ97" s="12" t="s">
        <v>75</v>
      </c>
      <c r="BK97" s="146">
        <f>ROUND(I97*H97,2)</f>
        <v>0</v>
      </c>
      <c r="BL97" s="12" t="s">
        <v>122</v>
      </c>
      <c r="BM97" s="12" t="s">
        <v>138</v>
      </c>
    </row>
    <row r="98" spans="2:65" s="1" customFormat="1" ht="11.25">
      <c r="B98" s="26"/>
      <c r="D98" s="147" t="s">
        <v>124</v>
      </c>
      <c r="F98" s="148" t="s">
        <v>137</v>
      </c>
      <c r="I98" s="80"/>
      <c r="L98" s="26"/>
      <c r="M98" s="149"/>
      <c r="N98" s="45"/>
      <c r="O98" s="45"/>
      <c r="P98" s="45"/>
      <c r="Q98" s="45"/>
      <c r="R98" s="45"/>
      <c r="S98" s="45"/>
      <c r="T98" s="46"/>
      <c r="AT98" s="12" t="s">
        <v>124</v>
      </c>
      <c r="AU98" s="12" t="s">
        <v>77</v>
      </c>
    </row>
    <row r="99" spans="2:65" s="1" customFormat="1" ht="16.5" customHeight="1">
      <c r="B99" s="134"/>
      <c r="C99" s="150" t="s">
        <v>139</v>
      </c>
      <c r="D99" s="150" t="s">
        <v>126</v>
      </c>
      <c r="E99" s="151" t="s">
        <v>140</v>
      </c>
      <c r="F99" s="152" t="s">
        <v>141</v>
      </c>
      <c r="G99" s="153" t="s">
        <v>120</v>
      </c>
      <c r="H99" s="154">
        <v>10</v>
      </c>
      <c r="I99" s="155"/>
      <c r="J99" s="156">
        <f>ROUND(I99*H99,2)</f>
        <v>0</v>
      </c>
      <c r="K99" s="152" t="s">
        <v>121</v>
      </c>
      <c r="L99" s="157"/>
      <c r="M99" s="158" t="s">
        <v>1</v>
      </c>
      <c r="N99" s="159" t="s">
        <v>38</v>
      </c>
      <c r="O99" s="45"/>
      <c r="P99" s="144">
        <f>O99*H99</f>
        <v>0</v>
      </c>
      <c r="Q99" s="144">
        <v>9.0000000000000006E-5</v>
      </c>
      <c r="R99" s="144">
        <f>Q99*H99</f>
        <v>9.0000000000000008E-4</v>
      </c>
      <c r="S99" s="144">
        <v>0</v>
      </c>
      <c r="T99" s="145">
        <f>S99*H99</f>
        <v>0</v>
      </c>
      <c r="AR99" s="12" t="s">
        <v>129</v>
      </c>
      <c r="AT99" s="12" t="s">
        <v>126</v>
      </c>
      <c r="AU99" s="12" t="s">
        <v>77</v>
      </c>
      <c r="AY99" s="12" t="s">
        <v>114</v>
      </c>
      <c r="BE99" s="146">
        <f>IF(N99="základní",J99,0)</f>
        <v>0</v>
      </c>
      <c r="BF99" s="146">
        <f>IF(N99="snížená",J99,0)</f>
        <v>0</v>
      </c>
      <c r="BG99" s="146">
        <f>IF(N99="zákl. přenesená",J99,0)</f>
        <v>0</v>
      </c>
      <c r="BH99" s="146">
        <f>IF(N99="sníž. přenesená",J99,0)</f>
        <v>0</v>
      </c>
      <c r="BI99" s="146">
        <f>IF(N99="nulová",J99,0)</f>
        <v>0</v>
      </c>
      <c r="BJ99" s="12" t="s">
        <v>75</v>
      </c>
      <c r="BK99" s="146">
        <f>ROUND(I99*H99,2)</f>
        <v>0</v>
      </c>
      <c r="BL99" s="12" t="s">
        <v>122</v>
      </c>
      <c r="BM99" s="12" t="s">
        <v>142</v>
      </c>
    </row>
    <row r="100" spans="2:65" s="1" customFormat="1" ht="11.25">
      <c r="B100" s="26"/>
      <c r="D100" s="147" t="s">
        <v>124</v>
      </c>
      <c r="F100" s="148" t="s">
        <v>141</v>
      </c>
      <c r="I100" s="80"/>
      <c r="L100" s="26"/>
      <c r="M100" s="149"/>
      <c r="N100" s="45"/>
      <c r="O100" s="45"/>
      <c r="P100" s="45"/>
      <c r="Q100" s="45"/>
      <c r="R100" s="45"/>
      <c r="S100" s="45"/>
      <c r="T100" s="46"/>
      <c r="AT100" s="12" t="s">
        <v>124</v>
      </c>
      <c r="AU100" s="12" t="s">
        <v>77</v>
      </c>
    </row>
    <row r="101" spans="2:65" s="1" customFormat="1" ht="16.5" customHeight="1">
      <c r="B101" s="134"/>
      <c r="C101" s="150" t="s">
        <v>143</v>
      </c>
      <c r="D101" s="150" t="s">
        <v>126</v>
      </c>
      <c r="E101" s="151" t="s">
        <v>144</v>
      </c>
      <c r="F101" s="152" t="s">
        <v>145</v>
      </c>
      <c r="G101" s="153" t="s">
        <v>120</v>
      </c>
      <c r="H101" s="154">
        <v>15</v>
      </c>
      <c r="I101" s="155"/>
      <c r="J101" s="156">
        <f>ROUND(I101*H101,2)</f>
        <v>0</v>
      </c>
      <c r="K101" s="152" t="s">
        <v>121</v>
      </c>
      <c r="L101" s="157"/>
      <c r="M101" s="158" t="s">
        <v>1</v>
      </c>
      <c r="N101" s="159" t="s">
        <v>38</v>
      </c>
      <c r="O101" s="45"/>
      <c r="P101" s="144">
        <f>O101*H101</f>
        <v>0</v>
      </c>
      <c r="Q101" s="144">
        <v>4.0000000000000003E-5</v>
      </c>
      <c r="R101" s="144">
        <f>Q101*H101</f>
        <v>6.0000000000000006E-4</v>
      </c>
      <c r="S101" s="144">
        <v>0</v>
      </c>
      <c r="T101" s="145">
        <f>S101*H101</f>
        <v>0</v>
      </c>
      <c r="AR101" s="12" t="s">
        <v>129</v>
      </c>
      <c r="AT101" s="12" t="s">
        <v>126</v>
      </c>
      <c r="AU101" s="12" t="s">
        <v>77</v>
      </c>
      <c r="AY101" s="12" t="s">
        <v>114</v>
      </c>
      <c r="BE101" s="146">
        <f>IF(N101="základní",J101,0)</f>
        <v>0</v>
      </c>
      <c r="BF101" s="146">
        <f>IF(N101="snížená",J101,0)</f>
        <v>0</v>
      </c>
      <c r="BG101" s="146">
        <f>IF(N101="zákl. přenesená",J101,0)</f>
        <v>0</v>
      </c>
      <c r="BH101" s="146">
        <f>IF(N101="sníž. přenesená",J101,0)</f>
        <v>0</v>
      </c>
      <c r="BI101" s="146">
        <f>IF(N101="nulová",J101,0)</f>
        <v>0</v>
      </c>
      <c r="BJ101" s="12" t="s">
        <v>75</v>
      </c>
      <c r="BK101" s="146">
        <f>ROUND(I101*H101,2)</f>
        <v>0</v>
      </c>
      <c r="BL101" s="12" t="s">
        <v>122</v>
      </c>
      <c r="BM101" s="12" t="s">
        <v>146</v>
      </c>
    </row>
    <row r="102" spans="2:65" s="1" customFormat="1" ht="11.25">
      <c r="B102" s="26"/>
      <c r="D102" s="147" t="s">
        <v>124</v>
      </c>
      <c r="F102" s="148" t="s">
        <v>145</v>
      </c>
      <c r="I102" s="80"/>
      <c r="L102" s="26"/>
      <c r="M102" s="149"/>
      <c r="N102" s="45"/>
      <c r="O102" s="45"/>
      <c r="P102" s="45"/>
      <c r="Q102" s="45"/>
      <c r="R102" s="45"/>
      <c r="S102" s="45"/>
      <c r="T102" s="46"/>
      <c r="AT102" s="12" t="s">
        <v>124</v>
      </c>
      <c r="AU102" s="12" t="s">
        <v>77</v>
      </c>
    </row>
    <row r="103" spans="2:65" s="1" customFormat="1" ht="16.5" customHeight="1">
      <c r="B103" s="134"/>
      <c r="C103" s="150" t="s">
        <v>147</v>
      </c>
      <c r="D103" s="150" t="s">
        <v>126</v>
      </c>
      <c r="E103" s="151" t="s">
        <v>148</v>
      </c>
      <c r="F103" s="152" t="s">
        <v>149</v>
      </c>
      <c r="G103" s="153" t="s">
        <v>120</v>
      </c>
      <c r="H103" s="154">
        <v>8</v>
      </c>
      <c r="I103" s="155"/>
      <c r="J103" s="156">
        <f>ROUND(I103*H103,2)</f>
        <v>0</v>
      </c>
      <c r="K103" s="152" t="s">
        <v>121</v>
      </c>
      <c r="L103" s="157"/>
      <c r="M103" s="158" t="s">
        <v>1</v>
      </c>
      <c r="N103" s="159" t="s">
        <v>38</v>
      </c>
      <c r="O103" s="45"/>
      <c r="P103" s="144">
        <f>O103*H103</f>
        <v>0</v>
      </c>
      <c r="Q103" s="144">
        <v>4.0000000000000003E-5</v>
      </c>
      <c r="R103" s="144">
        <f>Q103*H103</f>
        <v>3.2000000000000003E-4</v>
      </c>
      <c r="S103" s="144">
        <v>0</v>
      </c>
      <c r="T103" s="145">
        <f>S103*H103</f>
        <v>0</v>
      </c>
      <c r="AR103" s="12" t="s">
        <v>129</v>
      </c>
      <c r="AT103" s="12" t="s">
        <v>126</v>
      </c>
      <c r="AU103" s="12" t="s">
        <v>77</v>
      </c>
      <c r="AY103" s="12" t="s">
        <v>114</v>
      </c>
      <c r="BE103" s="146">
        <f>IF(N103="základní",J103,0)</f>
        <v>0</v>
      </c>
      <c r="BF103" s="146">
        <f>IF(N103="snížená",J103,0)</f>
        <v>0</v>
      </c>
      <c r="BG103" s="146">
        <f>IF(N103="zákl. přenesená",J103,0)</f>
        <v>0</v>
      </c>
      <c r="BH103" s="146">
        <f>IF(N103="sníž. přenesená",J103,0)</f>
        <v>0</v>
      </c>
      <c r="BI103" s="146">
        <f>IF(N103="nulová",J103,0)</f>
        <v>0</v>
      </c>
      <c r="BJ103" s="12" t="s">
        <v>75</v>
      </c>
      <c r="BK103" s="146">
        <f>ROUND(I103*H103,2)</f>
        <v>0</v>
      </c>
      <c r="BL103" s="12" t="s">
        <v>122</v>
      </c>
      <c r="BM103" s="12" t="s">
        <v>150</v>
      </c>
    </row>
    <row r="104" spans="2:65" s="1" customFormat="1" ht="11.25">
      <c r="B104" s="26"/>
      <c r="D104" s="147" t="s">
        <v>124</v>
      </c>
      <c r="F104" s="148" t="s">
        <v>149</v>
      </c>
      <c r="I104" s="80"/>
      <c r="L104" s="26"/>
      <c r="M104" s="149"/>
      <c r="N104" s="45"/>
      <c r="O104" s="45"/>
      <c r="P104" s="45"/>
      <c r="Q104" s="45"/>
      <c r="R104" s="45"/>
      <c r="S104" s="45"/>
      <c r="T104" s="46"/>
      <c r="AT104" s="12" t="s">
        <v>124</v>
      </c>
      <c r="AU104" s="12" t="s">
        <v>77</v>
      </c>
    </row>
    <row r="105" spans="2:65" s="1" customFormat="1" ht="16.5" customHeight="1">
      <c r="B105" s="134"/>
      <c r="C105" s="150" t="s">
        <v>151</v>
      </c>
      <c r="D105" s="150" t="s">
        <v>126</v>
      </c>
      <c r="E105" s="151" t="s">
        <v>152</v>
      </c>
      <c r="F105" s="152" t="s">
        <v>153</v>
      </c>
      <c r="G105" s="153" t="s">
        <v>120</v>
      </c>
      <c r="H105" s="154">
        <v>7</v>
      </c>
      <c r="I105" s="155"/>
      <c r="J105" s="156">
        <f>ROUND(I105*H105,2)</f>
        <v>0</v>
      </c>
      <c r="K105" s="152" t="s">
        <v>121</v>
      </c>
      <c r="L105" s="157"/>
      <c r="M105" s="158" t="s">
        <v>1</v>
      </c>
      <c r="N105" s="159" t="s">
        <v>38</v>
      </c>
      <c r="O105" s="45"/>
      <c r="P105" s="144">
        <f>O105*H105</f>
        <v>0</v>
      </c>
      <c r="Q105" s="144">
        <v>5.0000000000000002E-5</v>
      </c>
      <c r="R105" s="144">
        <f>Q105*H105</f>
        <v>3.5E-4</v>
      </c>
      <c r="S105" s="144">
        <v>0</v>
      </c>
      <c r="T105" s="145">
        <f>S105*H105</f>
        <v>0</v>
      </c>
      <c r="AR105" s="12" t="s">
        <v>129</v>
      </c>
      <c r="AT105" s="12" t="s">
        <v>126</v>
      </c>
      <c r="AU105" s="12" t="s">
        <v>77</v>
      </c>
      <c r="AY105" s="12" t="s">
        <v>114</v>
      </c>
      <c r="BE105" s="146">
        <f>IF(N105="základní",J105,0)</f>
        <v>0</v>
      </c>
      <c r="BF105" s="146">
        <f>IF(N105="snížená",J105,0)</f>
        <v>0</v>
      </c>
      <c r="BG105" s="146">
        <f>IF(N105="zákl. přenesená",J105,0)</f>
        <v>0</v>
      </c>
      <c r="BH105" s="146">
        <f>IF(N105="sníž. přenesená",J105,0)</f>
        <v>0</v>
      </c>
      <c r="BI105" s="146">
        <f>IF(N105="nulová",J105,0)</f>
        <v>0</v>
      </c>
      <c r="BJ105" s="12" t="s">
        <v>75</v>
      </c>
      <c r="BK105" s="146">
        <f>ROUND(I105*H105,2)</f>
        <v>0</v>
      </c>
      <c r="BL105" s="12" t="s">
        <v>122</v>
      </c>
      <c r="BM105" s="12" t="s">
        <v>154</v>
      </c>
    </row>
    <row r="106" spans="2:65" s="1" customFormat="1" ht="11.25">
      <c r="B106" s="26"/>
      <c r="D106" s="147" t="s">
        <v>124</v>
      </c>
      <c r="F106" s="148" t="s">
        <v>153</v>
      </c>
      <c r="I106" s="80"/>
      <c r="L106" s="26"/>
      <c r="M106" s="149"/>
      <c r="N106" s="45"/>
      <c r="O106" s="45"/>
      <c r="P106" s="45"/>
      <c r="Q106" s="45"/>
      <c r="R106" s="45"/>
      <c r="S106" s="45"/>
      <c r="T106" s="46"/>
      <c r="AT106" s="12" t="s">
        <v>124</v>
      </c>
      <c r="AU106" s="12" t="s">
        <v>77</v>
      </c>
    </row>
    <row r="107" spans="2:65" s="1" customFormat="1" ht="16.5" customHeight="1">
      <c r="B107" s="134"/>
      <c r="C107" s="135" t="s">
        <v>155</v>
      </c>
      <c r="D107" s="135" t="s">
        <v>117</v>
      </c>
      <c r="E107" s="136" t="s">
        <v>156</v>
      </c>
      <c r="F107" s="137" t="s">
        <v>157</v>
      </c>
      <c r="G107" s="138" t="s">
        <v>120</v>
      </c>
      <c r="H107" s="139">
        <v>23</v>
      </c>
      <c r="I107" s="140"/>
      <c r="J107" s="141">
        <f>ROUND(I107*H107,2)</f>
        <v>0</v>
      </c>
      <c r="K107" s="137" t="s">
        <v>121</v>
      </c>
      <c r="L107" s="26"/>
      <c r="M107" s="142" t="s">
        <v>1</v>
      </c>
      <c r="N107" s="143" t="s">
        <v>38</v>
      </c>
      <c r="O107" s="45"/>
      <c r="P107" s="144">
        <f>O107*H107</f>
        <v>0</v>
      </c>
      <c r="Q107" s="144">
        <v>1.9000000000000001E-4</v>
      </c>
      <c r="R107" s="144">
        <f>Q107*H107</f>
        <v>4.3700000000000006E-3</v>
      </c>
      <c r="S107" s="144">
        <v>0</v>
      </c>
      <c r="T107" s="145">
        <f>S107*H107</f>
        <v>0</v>
      </c>
      <c r="AR107" s="12" t="s">
        <v>122</v>
      </c>
      <c r="AT107" s="12" t="s">
        <v>117</v>
      </c>
      <c r="AU107" s="12" t="s">
        <v>77</v>
      </c>
      <c r="AY107" s="12" t="s">
        <v>114</v>
      </c>
      <c r="BE107" s="146">
        <f>IF(N107="základní",J107,0)</f>
        <v>0</v>
      </c>
      <c r="BF107" s="146">
        <f>IF(N107="snížená",J107,0)</f>
        <v>0</v>
      </c>
      <c r="BG107" s="146">
        <f>IF(N107="zákl. přenesená",J107,0)</f>
        <v>0</v>
      </c>
      <c r="BH107" s="146">
        <f>IF(N107="sníž. přenesená",J107,0)</f>
        <v>0</v>
      </c>
      <c r="BI107" s="146">
        <f>IF(N107="nulová",J107,0)</f>
        <v>0</v>
      </c>
      <c r="BJ107" s="12" t="s">
        <v>75</v>
      </c>
      <c r="BK107" s="146">
        <f>ROUND(I107*H107,2)</f>
        <v>0</v>
      </c>
      <c r="BL107" s="12" t="s">
        <v>122</v>
      </c>
      <c r="BM107" s="12" t="s">
        <v>158</v>
      </c>
    </row>
    <row r="108" spans="2:65" s="1" customFormat="1" ht="19.5">
      <c r="B108" s="26"/>
      <c r="D108" s="147" t="s">
        <v>124</v>
      </c>
      <c r="F108" s="148" t="s">
        <v>159</v>
      </c>
      <c r="I108" s="80"/>
      <c r="L108" s="26"/>
      <c r="M108" s="149"/>
      <c r="N108" s="45"/>
      <c r="O108" s="45"/>
      <c r="P108" s="45"/>
      <c r="Q108" s="45"/>
      <c r="R108" s="45"/>
      <c r="S108" s="45"/>
      <c r="T108" s="46"/>
      <c r="AT108" s="12" t="s">
        <v>124</v>
      </c>
      <c r="AU108" s="12" t="s">
        <v>77</v>
      </c>
    </row>
    <row r="109" spans="2:65" s="1" customFormat="1" ht="16.5" customHeight="1">
      <c r="B109" s="134"/>
      <c r="C109" s="150" t="s">
        <v>160</v>
      </c>
      <c r="D109" s="150" t="s">
        <v>126</v>
      </c>
      <c r="E109" s="151" t="s">
        <v>161</v>
      </c>
      <c r="F109" s="152" t="s">
        <v>162</v>
      </c>
      <c r="G109" s="153" t="s">
        <v>120</v>
      </c>
      <c r="H109" s="154">
        <v>7</v>
      </c>
      <c r="I109" s="155"/>
      <c r="J109" s="156">
        <f>ROUND(I109*H109,2)</f>
        <v>0</v>
      </c>
      <c r="K109" s="152" t="s">
        <v>121</v>
      </c>
      <c r="L109" s="157"/>
      <c r="M109" s="158" t="s">
        <v>1</v>
      </c>
      <c r="N109" s="159" t="s">
        <v>38</v>
      </c>
      <c r="O109" s="45"/>
      <c r="P109" s="144">
        <f>O109*H109</f>
        <v>0</v>
      </c>
      <c r="Q109" s="144">
        <v>3.2000000000000003E-4</v>
      </c>
      <c r="R109" s="144">
        <f>Q109*H109</f>
        <v>2.2400000000000002E-3</v>
      </c>
      <c r="S109" s="144">
        <v>0</v>
      </c>
      <c r="T109" s="145">
        <f>S109*H109</f>
        <v>0</v>
      </c>
      <c r="AR109" s="12" t="s">
        <v>129</v>
      </c>
      <c r="AT109" s="12" t="s">
        <v>126</v>
      </c>
      <c r="AU109" s="12" t="s">
        <v>77</v>
      </c>
      <c r="AY109" s="12" t="s">
        <v>114</v>
      </c>
      <c r="BE109" s="146">
        <f>IF(N109="základní",J109,0)</f>
        <v>0</v>
      </c>
      <c r="BF109" s="146">
        <f>IF(N109="snížená",J109,0)</f>
        <v>0</v>
      </c>
      <c r="BG109" s="146">
        <f>IF(N109="zákl. přenesená",J109,0)</f>
        <v>0</v>
      </c>
      <c r="BH109" s="146">
        <f>IF(N109="sníž. přenesená",J109,0)</f>
        <v>0</v>
      </c>
      <c r="BI109" s="146">
        <f>IF(N109="nulová",J109,0)</f>
        <v>0</v>
      </c>
      <c r="BJ109" s="12" t="s">
        <v>75</v>
      </c>
      <c r="BK109" s="146">
        <f>ROUND(I109*H109,2)</f>
        <v>0</v>
      </c>
      <c r="BL109" s="12" t="s">
        <v>122</v>
      </c>
      <c r="BM109" s="12" t="s">
        <v>163</v>
      </c>
    </row>
    <row r="110" spans="2:65" s="1" customFormat="1" ht="11.25">
      <c r="B110" s="26"/>
      <c r="D110" s="147" t="s">
        <v>124</v>
      </c>
      <c r="F110" s="148" t="s">
        <v>162</v>
      </c>
      <c r="I110" s="80"/>
      <c r="L110" s="26"/>
      <c r="M110" s="149"/>
      <c r="N110" s="45"/>
      <c r="O110" s="45"/>
      <c r="P110" s="45"/>
      <c r="Q110" s="45"/>
      <c r="R110" s="45"/>
      <c r="S110" s="45"/>
      <c r="T110" s="46"/>
      <c r="AT110" s="12" t="s">
        <v>124</v>
      </c>
      <c r="AU110" s="12" t="s">
        <v>77</v>
      </c>
    </row>
    <row r="111" spans="2:65" s="1" customFormat="1" ht="16.5" customHeight="1">
      <c r="B111" s="134"/>
      <c r="C111" s="150" t="s">
        <v>164</v>
      </c>
      <c r="D111" s="150" t="s">
        <v>126</v>
      </c>
      <c r="E111" s="151" t="s">
        <v>165</v>
      </c>
      <c r="F111" s="152" t="s">
        <v>166</v>
      </c>
      <c r="G111" s="153" t="s">
        <v>120</v>
      </c>
      <c r="H111" s="154">
        <v>16</v>
      </c>
      <c r="I111" s="155"/>
      <c r="J111" s="156">
        <f>ROUND(I111*H111,2)</f>
        <v>0</v>
      </c>
      <c r="K111" s="152" t="s">
        <v>121</v>
      </c>
      <c r="L111" s="157"/>
      <c r="M111" s="158" t="s">
        <v>1</v>
      </c>
      <c r="N111" s="159" t="s">
        <v>38</v>
      </c>
      <c r="O111" s="45"/>
      <c r="P111" s="144">
        <f>O111*H111</f>
        <v>0</v>
      </c>
      <c r="Q111" s="144">
        <v>3.6999999999999999E-4</v>
      </c>
      <c r="R111" s="144">
        <f>Q111*H111</f>
        <v>5.9199999999999999E-3</v>
      </c>
      <c r="S111" s="144">
        <v>0</v>
      </c>
      <c r="T111" s="145">
        <f>S111*H111</f>
        <v>0</v>
      </c>
      <c r="AR111" s="12" t="s">
        <v>129</v>
      </c>
      <c r="AT111" s="12" t="s">
        <v>126</v>
      </c>
      <c r="AU111" s="12" t="s">
        <v>77</v>
      </c>
      <c r="AY111" s="12" t="s">
        <v>114</v>
      </c>
      <c r="BE111" s="146">
        <f>IF(N111="základní",J111,0)</f>
        <v>0</v>
      </c>
      <c r="BF111" s="146">
        <f>IF(N111="snížená",J111,0)</f>
        <v>0</v>
      </c>
      <c r="BG111" s="146">
        <f>IF(N111="zákl. přenesená",J111,0)</f>
        <v>0</v>
      </c>
      <c r="BH111" s="146">
        <f>IF(N111="sníž. přenesená",J111,0)</f>
        <v>0</v>
      </c>
      <c r="BI111" s="146">
        <f>IF(N111="nulová",J111,0)</f>
        <v>0</v>
      </c>
      <c r="BJ111" s="12" t="s">
        <v>75</v>
      </c>
      <c r="BK111" s="146">
        <f>ROUND(I111*H111,2)</f>
        <v>0</v>
      </c>
      <c r="BL111" s="12" t="s">
        <v>122</v>
      </c>
      <c r="BM111" s="12" t="s">
        <v>167</v>
      </c>
    </row>
    <row r="112" spans="2:65" s="1" customFormat="1" ht="11.25">
      <c r="B112" s="26"/>
      <c r="D112" s="147" t="s">
        <v>124</v>
      </c>
      <c r="F112" s="148" t="s">
        <v>166</v>
      </c>
      <c r="I112" s="80"/>
      <c r="L112" s="26"/>
      <c r="M112" s="149"/>
      <c r="N112" s="45"/>
      <c r="O112" s="45"/>
      <c r="P112" s="45"/>
      <c r="Q112" s="45"/>
      <c r="R112" s="45"/>
      <c r="S112" s="45"/>
      <c r="T112" s="46"/>
      <c r="AT112" s="12" t="s">
        <v>124</v>
      </c>
      <c r="AU112" s="12" t="s">
        <v>77</v>
      </c>
    </row>
    <row r="113" spans="2:65" s="1" customFormat="1" ht="16.5" customHeight="1">
      <c r="B113" s="134"/>
      <c r="C113" s="135" t="s">
        <v>168</v>
      </c>
      <c r="D113" s="135" t="s">
        <v>117</v>
      </c>
      <c r="E113" s="136" t="s">
        <v>169</v>
      </c>
      <c r="F113" s="137" t="s">
        <v>170</v>
      </c>
      <c r="G113" s="138" t="s">
        <v>171</v>
      </c>
      <c r="H113" s="160"/>
      <c r="I113" s="140"/>
      <c r="J113" s="141">
        <f>ROUND(I113*H113,2)</f>
        <v>0</v>
      </c>
      <c r="K113" s="137" t="s">
        <v>121</v>
      </c>
      <c r="L113" s="26"/>
      <c r="M113" s="142" t="s">
        <v>1</v>
      </c>
      <c r="N113" s="143" t="s">
        <v>38</v>
      </c>
      <c r="O113" s="45"/>
      <c r="P113" s="144">
        <f>O113*H113</f>
        <v>0</v>
      </c>
      <c r="Q113" s="144">
        <v>0</v>
      </c>
      <c r="R113" s="144">
        <f>Q113*H113</f>
        <v>0</v>
      </c>
      <c r="S113" s="144">
        <v>0</v>
      </c>
      <c r="T113" s="145">
        <f>S113*H113</f>
        <v>0</v>
      </c>
      <c r="AR113" s="12" t="s">
        <v>122</v>
      </c>
      <c r="AT113" s="12" t="s">
        <v>117</v>
      </c>
      <c r="AU113" s="12" t="s">
        <v>77</v>
      </c>
      <c r="AY113" s="12" t="s">
        <v>114</v>
      </c>
      <c r="BE113" s="146">
        <f>IF(N113="základní",J113,0)</f>
        <v>0</v>
      </c>
      <c r="BF113" s="146">
        <f>IF(N113="snížená",J113,0)</f>
        <v>0</v>
      </c>
      <c r="BG113" s="146">
        <f>IF(N113="zákl. přenesená",J113,0)</f>
        <v>0</v>
      </c>
      <c r="BH113" s="146">
        <f>IF(N113="sníž. přenesená",J113,0)</f>
        <v>0</v>
      </c>
      <c r="BI113" s="146">
        <f>IF(N113="nulová",J113,0)</f>
        <v>0</v>
      </c>
      <c r="BJ113" s="12" t="s">
        <v>75</v>
      </c>
      <c r="BK113" s="146">
        <f>ROUND(I113*H113,2)</f>
        <v>0</v>
      </c>
      <c r="BL113" s="12" t="s">
        <v>122</v>
      </c>
      <c r="BM113" s="12" t="s">
        <v>172</v>
      </c>
    </row>
    <row r="114" spans="2:65" s="1" customFormat="1" ht="19.5">
      <c r="B114" s="26"/>
      <c r="D114" s="147" t="s">
        <v>124</v>
      </c>
      <c r="F114" s="148" t="s">
        <v>173</v>
      </c>
      <c r="I114" s="80"/>
      <c r="L114" s="26"/>
      <c r="M114" s="149"/>
      <c r="N114" s="45"/>
      <c r="O114" s="45"/>
      <c r="P114" s="45"/>
      <c r="Q114" s="45"/>
      <c r="R114" s="45"/>
      <c r="S114" s="45"/>
      <c r="T114" s="46"/>
      <c r="AT114" s="12" t="s">
        <v>124</v>
      </c>
      <c r="AU114" s="12" t="s">
        <v>77</v>
      </c>
    </row>
    <row r="115" spans="2:65" s="10" customFormat="1" ht="22.9" customHeight="1">
      <c r="B115" s="121"/>
      <c r="D115" s="122" t="s">
        <v>66</v>
      </c>
      <c r="E115" s="132" t="s">
        <v>174</v>
      </c>
      <c r="F115" s="132" t="s">
        <v>175</v>
      </c>
      <c r="I115" s="124"/>
      <c r="J115" s="133">
        <f>BK115</f>
        <v>0</v>
      </c>
      <c r="L115" s="121"/>
      <c r="M115" s="126"/>
      <c r="N115" s="127"/>
      <c r="O115" s="127"/>
      <c r="P115" s="128">
        <f>SUM(P116:P139)</f>
        <v>0</v>
      </c>
      <c r="Q115" s="127"/>
      <c r="R115" s="128">
        <f>SUM(R116:R139)</f>
        <v>3.7470000000000003E-2</v>
      </c>
      <c r="S115" s="127"/>
      <c r="T115" s="129">
        <f>SUM(T116:T139)</f>
        <v>7.9199999999999993E-2</v>
      </c>
      <c r="AR115" s="122" t="s">
        <v>77</v>
      </c>
      <c r="AT115" s="130" t="s">
        <v>66</v>
      </c>
      <c r="AU115" s="130" t="s">
        <v>75</v>
      </c>
      <c r="AY115" s="122" t="s">
        <v>114</v>
      </c>
      <c r="BK115" s="131">
        <f>SUM(BK116:BK139)</f>
        <v>0</v>
      </c>
    </row>
    <row r="116" spans="2:65" s="1" customFormat="1" ht="16.5" customHeight="1">
      <c r="B116" s="134"/>
      <c r="C116" s="135" t="s">
        <v>176</v>
      </c>
      <c r="D116" s="135" t="s">
        <v>117</v>
      </c>
      <c r="E116" s="136" t="s">
        <v>177</v>
      </c>
      <c r="F116" s="137" t="s">
        <v>178</v>
      </c>
      <c r="G116" s="138" t="s">
        <v>120</v>
      </c>
      <c r="H116" s="139">
        <v>40</v>
      </c>
      <c r="I116" s="140"/>
      <c r="J116" s="141">
        <f>ROUND(I116*H116,2)</f>
        <v>0</v>
      </c>
      <c r="K116" s="137" t="s">
        <v>121</v>
      </c>
      <c r="L116" s="26"/>
      <c r="M116" s="142" t="s">
        <v>1</v>
      </c>
      <c r="N116" s="143" t="s">
        <v>38</v>
      </c>
      <c r="O116" s="45"/>
      <c r="P116" s="144">
        <f>O116*H116</f>
        <v>0</v>
      </c>
      <c r="Q116" s="144">
        <v>0</v>
      </c>
      <c r="R116" s="144">
        <f>Q116*H116</f>
        <v>0</v>
      </c>
      <c r="S116" s="144">
        <v>1.98E-3</v>
      </c>
      <c r="T116" s="145">
        <f>S116*H116</f>
        <v>7.9199999999999993E-2</v>
      </c>
      <c r="AR116" s="12" t="s">
        <v>122</v>
      </c>
      <c r="AT116" s="12" t="s">
        <v>117</v>
      </c>
      <c r="AU116" s="12" t="s">
        <v>77</v>
      </c>
      <c r="AY116" s="12" t="s">
        <v>114</v>
      </c>
      <c r="BE116" s="146">
        <f>IF(N116="základní",J116,0)</f>
        <v>0</v>
      </c>
      <c r="BF116" s="146">
        <f>IF(N116="snížená",J116,0)</f>
        <v>0</v>
      </c>
      <c r="BG116" s="146">
        <f>IF(N116="zákl. přenesená",J116,0)</f>
        <v>0</v>
      </c>
      <c r="BH116" s="146">
        <f>IF(N116="sníž. přenesená",J116,0)</f>
        <v>0</v>
      </c>
      <c r="BI116" s="146">
        <f>IF(N116="nulová",J116,0)</f>
        <v>0</v>
      </c>
      <c r="BJ116" s="12" t="s">
        <v>75</v>
      </c>
      <c r="BK116" s="146">
        <f>ROUND(I116*H116,2)</f>
        <v>0</v>
      </c>
      <c r="BL116" s="12" t="s">
        <v>122</v>
      </c>
      <c r="BM116" s="12" t="s">
        <v>179</v>
      </c>
    </row>
    <row r="117" spans="2:65" s="1" customFormat="1" ht="11.25">
      <c r="B117" s="26"/>
      <c r="D117" s="147" t="s">
        <v>124</v>
      </c>
      <c r="F117" s="148" t="s">
        <v>180</v>
      </c>
      <c r="I117" s="80"/>
      <c r="L117" s="26"/>
      <c r="M117" s="149"/>
      <c r="N117" s="45"/>
      <c r="O117" s="45"/>
      <c r="P117" s="45"/>
      <c r="Q117" s="45"/>
      <c r="R117" s="45"/>
      <c r="S117" s="45"/>
      <c r="T117" s="46"/>
      <c r="AT117" s="12" t="s">
        <v>124</v>
      </c>
      <c r="AU117" s="12" t="s">
        <v>77</v>
      </c>
    </row>
    <row r="118" spans="2:65" s="1" customFormat="1" ht="16.5" customHeight="1">
      <c r="B118" s="134"/>
      <c r="C118" s="135" t="s">
        <v>181</v>
      </c>
      <c r="D118" s="135" t="s">
        <v>117</v>
      </c>
      <c r="E118" s="136" t="s">
        <v>182</v>
      </c>
      <c r="F118" s="137" t="s">
        <v>183</v>
      </c>
      <c r="G118" s="138" t="s">
        <v>120</v>
      </c>
      <c r="H118" s="139">
        <v>30</v>
      </c>
      <c r="I118" s="140"/>
      <c r="J118" s="141">
        <f>ROUND(I118*H118,2)</f>
        <v>0</v>
      </c>
      <c r="K118" s="137" t="s">
        <v>1</v>
      </c>
      <c r="L118" s="26"/>
      <c r="M118" s="142" t="s">
        <v>1</v>
      </c>
      <c r="N118" s="143" t="s">
        <v>38</v>
      </c>
      <c r="O118" s="45"/>
      <c r="P118" s="144">
        <f>O118*H118</f>
        <v>0</v>
      </c>
      <c r="Q118" s="144">
        <v>1.1000000000000001E-3</v>
      </c>
      <c r="R118" s="144">
        <f>Q118*H118</f>
        <v>3.3000000000000002E-2</v>
      </c>
      <c r="S118" s="144">
        <v>0</v>
      </c>
      <c r="T118" s="145">
        <f>S118*H118</f>
        <v>0</v>
      </c>
      <c r="AR118" s="12" t="s">
        <v>122</v>
      </c>
      <c r="AT118" s="12" t="s">
        <v>117</v>
      </c>
      <c r="AU118" s="12" t="s">
        <v>77</v>
      </c>
      <c r="AY118" s="12" t="s">
        <v>114</v>
      </c>
      <c r="BE118" s="146">
        <f>IF(N118="základní",J118,0)</f>
        <v>0</v>
      </c>
      <c r="BF118" s="146">
        <f>IF(N118="snížená",J118,0)</f>
        <v>0</v>
      </c>
      <c r="BG118" s="146">
        <f>IF(N118="zákl. přenesená",J118,0)</f>
        <v>0</v>
      </c>
      <c r="BH118" s="146">
        <f>IF(N118="sníž. přenesená",J118,0)</f>
        <v>0</v>
      </c>
      <c r="BI118" s="146">
        <f>IF(N118="nulová",J118,0)</f>
        <v>0</v>
      </c>
      <c r="BJ118" s="12" t="s">
        <v>75</v>
      </c>
      <c r="BK118" s="146">
        <f>ROUND(I118*H118,2)</f>
        <v>0</v>
      </c>
      <c r="BL118" s="12" t="s">
        <v>122</v>
      </c>
      <c r="BM118" s="12" t="s">
        <v>184</v>
      </c>
    </row>
    <row r="119" spans="2:65" s="1" customFormat="1" ht="19.5">
      <c r="B119" s="26"/>
      <c r="D119" s="147" t="s">
        <v>124</v>
      </c>
      <c r="F119" s="148" t="s">
        <v>185</v>
      </c>
      <c r="I119" s="80"/>
      <c r="L119" s="26"/>
      <c r="M119" s="149"/>
      <c r="N119" s="45"/>
      <c r="O119" s="45"/>
      <c r="P119" s="45"/>
      <c r="Q119" s="45"/>
      <c r="R119" s="45"/>
      <c r="S119" s="45"/>
      <c r="T119" s="46"/>
      <c r="AT119" s="12" t="s">
        <v>124</v>
      </c>
      <c r="AU119" s="12" t="s">
        <v>77</v>
      </c>
    </row>
    <row r="120" spans="2:65" s="1" customFormat="1" ht="16.5" customHeight="1">
      <c r="B120" s="134"/>
      <c r="C120" s="135" t="s">
        <v>8</v>
      </c>
      <c r="D120" s="135" t="s">
        <v>117</v>
      </c>
      <c r="E120" s="136" t="s">
        <v>186</v>
      </c>
      <c r="F120" s="137" t="s">
        <v>187</v>
      </c>
      <c r="G120" s="138" t="s">
        <v>120</v>
      </c>
      <c r="H120" s="139">
        <v>3</v>
      </c>
      <c r="I120" s="140"/>
      <c r="J120" s="141">
        <f>ROUND(I120*H120,2)</f>
        <v>0</v>
      </c>
      <c r="K120" s="137" t="s">
        <v>121</v>
      </c>
      <c r="L120" s="26"/>
      <c r="M120" s="142" t="s">
        <v>1</v>
      </c>
      <c r="N120" s="143" t="s">
        <v>38</v>
      </c>
      <c r="O120" s="45"/>
      <c r="P120" s="144">
        <f>O120*H120</f>
        <v>0</v>
      </c>
      <c r="Q120" s="144">
        <v>3.5E-4</v>
      </c>
      <c r="R120" s="144">
        <f>Q120*H120</f>
        <v>1.0499999999999999E-3</v>
      </c>
      <c r="S120" s="144">
        <v>0</v>
      </c>
      <c r="T120" s="145">
        <f>S120*H120</f>
        <v>0</v>
      </c>
      <c r="AR120" s="12" t="s">
        <v>122</v>
      </c>
      <c r="AT120" s="12" t="s">
        <v>117</v>
      </c>
      <c r="AU120" s="12" t="s">
        <v>77</v>
      </c>
      <c r="AY120" s="12" t="s">
        <v>114</v>
      </c>
      <c r="BE120" s="146">
        <f>IF(N120="základní",J120,0)</f>
        <v>0</v>
      </c>
      <c r="BF120" s="146">
        <f>IF(N120="snížená",J120,0)</f>
        <v>0</v>
      </c>
      <c r="BG120" s="146">
        <f>IF(N120="zákl. přenesená",J120,0)</f>
        <v>0</v>
      </c>
      <c r="BH120" s="146">
        <f>IF(N120="sníž. přenesená",J120,0)</f>
        <v>0</v>
      </c>
      <c r="BI120" s="146">
        <f>IF(N120="nulová",J120,0)</f>
        <v>0</v>
      </c>
      <c r="BJ120" s="12" t="s">
        <v>75</v>
      </c>
      <c r="BK120" s="146">
        <f>ROUND(I120*H120,2)</f>
        <v>0</v>
      </c>
      <c r="BL120" s="12" t="s">
        <v>122</v>
      </c>
      <c r="BM120" s="12" t="s">
        <v>188</v>
      </c>
    </row>
    <row r="121" spans="2:65" s="1" customFormat="1" ht="11.25">
      <c r="B121" s="26"/>
      <c r="D121" s="147" t="s">
        <v>124</v>
      </c>
      <c r="F121" s="148" t="s">
        <v>189</v>
      </c>
      <c r="I121" s="80"/>
      <c r="L121" s="26"/>
      <c r="M121" s="149"/>
      <c r="N121" s="45"/>
      <c r="O121" s="45"/>
      <c r="P121" s="45"/>
      <c r="Q121" s="45"/>
      <c r="R121" s="45"/>
      <c r="S121" s="45"/>
      <c r="T121" s="46"/>
      <c r="AT121" s="12" t="s">
        <v>124</v>
      </c>
      <c r="AU121" s="12" t="s">
        <v>77</v>
      </c>
    </row>
    <row r="122" spans="2:65" s="1" customFormat="1" ht="16.5" customHeight="1">
      <c r="B122" s="134"/>
      <c r="C122" s="135" t="s">
        <v>122</v>
      </c>
      <c r="D122" s="135" t="s">
        <v>117</v>
      </c>
      <c r="E122" s="136" t="s">
        <v>190</v>
      </c>
      <c r="F122" s="137" t="s">
        <v>191</v>
      </c>
      <c r="G122" s="138" t="s">
        <v>120</v>
      </c>
      <c r="H122" s="139">
        <v>2</v>
      </c>
      <c r="I122" s="140"/>
      <c r="J122" s="141">
        <f>ROUND(I122*H122,2)</f>
        <v>0</v>
      </c>
      <c r="K122" s="137" t="s">
        <v>121</v>
      </c>
      <c r="L122" s="26"/>
      <c r="M122" s="142" t="s">
        <v>1</v>
      </c>
      <c r="N122" s="143" t="s">
        <v>38</v>
      </c>
      <c r="O122" s="45"/>
      <c r="P122" s="144">
        <f>O122*H122</f>
        <v>0</v>
      </c>
      <c r="Q122" s="144">
        <v>5.6999999999999998E-4</v>
      </c>
      <c r="R122" s="144">
        <f>Q122*H122</f>
        <v>1.14E-3</v>
      </c>
      <c r="S122" s="144">
        <v>0</v>
      </c>
      <c r="T122" s="145">
        <f>S122*H122</f>
        <v>0</v>
      </c>
      <c r="AR122" s="12" t="s">
        <v>122</v>
      </c>
      <c r="AT122" s="12" t="s">
        <v>117</v>
      </c>
      <c r="AU122" s="12" t="s">
        <v>77</v>
      </c>
      <c r="AY122" s="12" t="s">
        <v>114</v>
      </c>
      <c r="BE122" s="146">
        <f>IF(N122="základní",J122,0)</f>
        <v>0</v>
      </c>
      <c r="BF122" s="146">
        <f>IF(N122="snížená",J122,0)</f>
        <v>0</v>
      </c>
      <c r="BG122" s="146">
        <f>IF(N122="zákl. přenesená",J122,0)</f>
        <v>0</v>
      </c>
      <c r="BH122" s="146">
        <f>IF(N122="sníž. přenesená",J122,0)</f>
        <v>0</v>
      </c>
      <c r="BI122" s="146">
        <f>IF(N122="nulová",J122,0)</f>
        <v>0</v>
      </c>
      <c r="BJ122" s="12" t="s">
        <v>75</v>
      </c>
      <c r="BK122" s="146">
        <f>ROUND(I122*H122,2)</f>
        <v>0</v>
      </c>
      <c r="BL122" s="12" t="s">
        <v>122</v>
      </c>
      <c r="BM122" s="12" t="s">
        <v>192</v>
      </c>
    </row>
    <row r="123" spans="2:65" s="1" customFormat="1" ht="11.25">
      <c r="B123" s="26"/>
      <c r="D123" s="147" t="s">
        <v>124</v>
      </c>
      <c r="F123" s="148" t="s">
        <v>193</v>
      </c>
      <c r="I123" s="80"/>
      <c r="L123" s="26"/>
      <c r="M123" s="149"/>
      <c r="N123" s="45"/>
      <c r="O123" s="45"/>
      <c r="P123" s="45"/>
      <c r="Q123" s="45"/>
      <c r="R123" s="45"/>
      <c r="S123" s="45"/>
      <c r="T123" s="46"/>
      <c r="AT123" s="12" t="s">
        <v>124</v>
      </c>
      <c r="AU123" s="12" t="s">
        <v>77</v>
      </c>
    </row>
    <row r="124" spans="2:65" s="1" customFormat="1" ht="16.5" customHeight="1">
      <c r="B124" s="134"/>
      <c r="C124" s="135" t="s">
        <v>194</v>
      </c>
      <c r="D124" s="135" t="s">
        <v>117</v>
      </c>
      <c r="E124" s="136" t="s">
        <v>195</v>
      </c>
      <c r="F124" s="137" t="s">
        <v>196</v>
      </c>
      <c r="G124" s="138" t="s">
        <v>120</v>
      </c>
      <c r="H124" s="139">
        <v>2</v>
      </c>
      <c r="I124" s="140"/>
      <c r="J124" s="141">
        <f>ROUND(I124*H124,2)</f>
        <v>0</v>
      </c>
      <c r="K124" s="137" t="s">
        <v>121</v>
      </c>
      <c r="L124" s="26"/>
      <c r="M124" s="142" t="s">
        <v>1</v>
      </c>
      <c r="N124" s="143" t="s">
        <v>38</v>
      </c>
      <c r="O124" s="45"/>
      <c r="P124" s="144">
        <f>O124*H124</f>
        <v>0</v>
      </c>
      <c r="Q124" s="144">
        <v>1.14E-3</v>
      </c>
      <c r="R124" s="144">
        <f>Q124*H124</f>
        <v>2.2799999999999999E-3</v>
      </c>
      <c r="S124" s="144">
        <v>0</v>
      </c>
      <c r="T124" s="145">
        <f>S124*H124</f>
        <v>0</v>
      </c>
      <c r="AR124" s="12" t="s">
        <v>122</v>
      </c>
      <c r="AT124" s="12" t="s">
        <v>117</v>
      </c>
      <c r="AU124" s="12" t="s">
        <v>77</v>
      </c>
      <c r="AY124" s="12" t="s">
        <v>114</v>
      </c>
      <c r="BE124" s="146">
        <f>IF(N124="základní",J124,0)</f>
        <v>0</v>
      </c>
      <c r="BF124" s="146">
        <f>IF(N124="snížená",J124,0)</f>
        <v>0</v>
      </c>
      <c r="BG124" s="146">
        <f>IF(N124="zákl. přenesená",J124,0)</f>
        <v>0</v>
      </c>
      <c r="BH124" s="146">
        <f>IF(N124="sníž. přenesená",J124,0)</f>
        <v>0</v>
      </c>
      <c r="BI124" s="146">
        <f>IF(N124="nulová",J124,0)</f>
        <v>0</v>
      </c>
      <c r="BJ124" s="12" t="s">
        <v>75</v>
      </c>
      <c r="BK124" s="146">
        <f>ROUND(I124*H124,2)</f>
        <v>0</v>
      </c>
      <c r="BL124" s="12" t="s">
        <v>122</v>
      </c>
      <c r="BM124" s="12" t="s">
        <v>197</v>
      </c>
    </row>
    <row r="125" spans="2:65" s="1" customFormat="1" ht="11.25">
      <c r="B125" s="26"/>
      <c r="D125" s="147" t="s">
        <v>124</v>
      </c>
      <c r="F125" s="148" t="s">
        <v>198</v>
      </c>
      <c r="I125" s="80"/>
      <c r="L125" s="26"/>
      <c r="M125" s="149"/>
      <c r="N125" s="45"/>
      <c r="O125" s="45"/>
      <c r="P125" s="45"/>
      <c r="Q125" s="45"/>
      <c r="R125" s="45"/>
      <c r="S125" s="45"/>
      <c r="T125" s="46"/>
      <c r="AT125" s="12" t="s">
        <v>124</v>
      </c>
      <c r="AU125" s="12" t="s">
        <v>77</v>
      </c>
    </row>
    <row r="126" spans="2:65" s="1" customFormat="1" ht="16.5" customHeight="1">
      <c r="B126" s="134"/>
      <c r="C126" s="135" t="s">
        <v>199</v>
      </c>
      <c r="D126" s="135" t="s">
        <v>117</v>
      </c>
      <c r="E126" s="136" t="s">
        <v>200</v>
      </c>
      <c r="F126" s="137" t="s">
        <v>201</v>
      </c>
      <c r="G126" s="138" t="s">
        <v>202</v>
      </c>
      <c r="H126" s="139">
        <v>10</v>
      </c>
      <c r="I126" s="140"/>
      <c r="J126" s="141">
        <f>ROUND(I126*H126,2)</f>
        <v>0</v>
      </c>
      <c r="K126" s="137" t="s">
        <v>121</v>
      </c>
      <c r="L126" s="26"/>
      <c r="M126" s="142" t="s">
        <v>1</v>
      </c>
      <c r="N126" s="143" t="s">
        <v>38</v>
      </c>
      <c r="O126" s="45"/>
      <c r="P126" s="144">
        <f>O126*H126</f>
        <v>0</v>
      </c>
      <c r="Q126" s="144">
        <v>0</v>
      </c>
      <c r="R126" s="144">
        <f>Q126*H126</f>
        <v>0</v>
      </c>
      <c r="S126" s="144">
        <v>0</v>
      </c>
      <c r="T126" s="145">
        <f>S126*H126</f>
        <v>0</v>
      </c>
      <c r="AR126" s="12" t="s">
        <v>122</v>
      </c>
      <c r="AT126" s="12" t="s">
        <v>117</v>
      </c>
      <c r="AU126" s="12" t="s">
        <v>77</v>
      </c>
      <c r="AY126" s="12" t="s">
        <v>114</v>
      </c>
      <c r="BE126" s="146">
        <f>IF(N126="základní",J126,0)</f>
        <v>0</v>
      </c>
      <c r="BF126" s="146">
        <f>IF(N126="snížená",J126,0)</f>
        <v>0</v>
      </c>
      <c r="BG126" s="146">
        <f>IF(N126="zákl. přenesená",J126,0)</f>
        <v>0</v>
      </c>
      <c r="BH126" s="146">
        <f>IF(N126="sníž. přenesená",J126,0)</f>
        <v>0</v>
      </c>
      <c r="BI126" s="146">
        <f>IF(N126="nulová",J126,0)</f>
        <v>0</v>
      </c>
      <c r="BJ126" s="12" t="s">
        <v>75</v>
      </c>
      <c r="BK126" s="146">
        <f>ROUND(I126*H126,2)</f>
        <v>0</v>
      </c>
      <c r="BL126" s="12" t="s">
        <v>122</v>
      </c>
      <c r="BM126" s="12" t="s">
        <v>203</v>
      </c>
    </row>
    <row r="127" spans="2:65" s="1" customFormat="1" ht="11.25">
      <c r="B127" s="26"/>
      <c r="D127" s="147" t="s">
        <v>124</v>
      </c>
      <c r="F127" s="148" t="s">
        <v>204</v>
      </c>
      <c r="I127" s="80"/>
      <c r="L127" s="26"/>
      <c r="M127" s="149"/>
      <c r="N127" s="45"/>
      <c r="O127" s="45"/>
      <c r="P127" s="45"/>
      <c r="Q127" s="45"/>
      <c r="R127" s="45"/>
      <c r="S127" s="45"/>
      <c r="T127" s="46"/>
      <c r="AT127" s="12" t="s">
        <v>124</v>
      </c>
      <c r="AU127" s="12" t="s">
        <v>77</v>
      </c>
    </row>
    <row r="128" spans="2:65" s="1" customFormat="1" ht="16.5" customHeight="1">
      <c r="B128" s="134"/>
      <c r="C128" s="135" t="s">
        <v>205</v>
      </c>
      <c r="D128" s="135" t="s">
        <v>117</v>
      </c>
      <c r="E128" s="136" t="s">
        <v>206</v>
      </c>
      <c r="F128" s="137" t="s">
        <v>207</v>
      </c>
      <c r="G128" s="138" t="s">
        <v>202</v>
      </c>
      <c r="H128" s="139">
        <v>8</v>
      </c>
      <c r="I128" s="140"/>
      <c r="J128" s="141">
        <f>ROUND(I128*H128,2)</f>
        <v>0</v>
      </c>
      <c r="K128" s="137" t="s">
        <v>1</v>
      </c>
      <c r="L128" s="26"/>
      <c r="M128" s="142" t="s">
        <v>1</v>
      </c>
      <c r="N128" s="143" t="s">
        <v>38</v>
      </c>
      <c r="O128" s="45"/>
      <c r="P128" s="144">
        <f>O128*H128</f>
        <v>0</v>
      </c>
      <c r="Q128" s="144">
        <v>0</v>
      </c>
      <c r="R128" s="144">
        <f>Q128*H128</f>
        <v>0</v>
      </c>
      <c r="S128" s="144">
        <v>0</v>
      </c>
      <c r="T128" s="145">
        <f>S128*H128</f>
        <v>0</v>
      </c>
      <c r="AR128" s="12" t="s">
        <v>122</v>
      </c>
      <c r="AT128" s="12" t="s">
        <v>117</v>
      </c>
      <c r="AU128" s="12" t="s">
        <v>77</v>
      </c>
      <c r="AY128" s="12" t="s">
        <v>114</v>
      </c>
      <c r="BE128" s="146">
        <f>IF(N128="základní",J128,0)</f>
        <v>0</v>
      </c>
      <c r="BF128" s="146">
        <f>IF(N128="snížená",J128,0)</f>
        <v>0</v>
      </c>
      <c r="BG128" s="146">
        <f>IF(N128="zákl. přenesená",J128,0)</f>
        <v>0</v>
      </c>
      <c r="BH128" s="146">
        <f>IF(N128="sníž. přenesená",J128,0)</f>
        <v>0</v>
      </c>
      <c r="BI128" s="146">
        <f>IF(N128="nulová",J128,0)</f>
        <v>0</v>
      </c>
      <c r="BJ128" s="12" t="s">
        <v>75</v>
      </c>
      <c r="BK128" s="146">
        <f>ROUND(I128*H128,2)</f>
        <v>0</v>
      </c>
      <c r="BL128" s="12" t="s">
        <v>122</v>
      </c>
      <c r="BM128" s="12" t="s">
        <v>208</v>
      </c>
    </row>
    <row r="129" spans="2:65" s="1" customFormat="1" ht="11.25">
      <c r="B129" s="26"/>
      <c r="D129" s="147" t="s">
        <v>124</v>
      </c>
      <c r="F129" s="148" t="s">
        <v>207</v>
      </c>
      <c r="I129" s="80"/>
      <c r="L129" s="26"/>
      <c r="M129" s="149"/>
      <c r="N129" s="45"/>
      <c r="O129" s="45"/>
      <c r="P129" s="45"/>
      <c r="Q129" s="45"/>
      <c r="R129" s="45"/>
      <c r="S129" s="45"/>
      <c r="T129" s="46"/>
      <c r="AT129" s="12" t="s">
        <v>124</v>
      </c>
      <c r="AU129" s="12" t="s">
        <v>77</v>
      </c>
    </row>
    <row r="130" spans="2:65" s="1" customFormat="1" ht="16.5" customHeight="1">
      <c r="B130" s="134"/>
      <c r="C130" s="135" t="s">
        <v>209</v>
      </c>
      <c r="D130" s="135" t="s">
        <v>117</v>
      </c>
      <c r="E130" s="136" t="s">
        <v>210</v>
      </c>
      <c r="F130" s="137" t="s">
        <v>211</v>
      </c>
      <c r="G130" s="138" t="s">
        <v>202</v>
      </c>
      <c r="H130" s="139">
        <v>2</v>
      </c>
      <c r="I130" s="140"/>
      <c r="J130" s="141">
        <f>ROUND(I130*H130,2)</f>
        <v>0</v>
      </c>
      <c r="K130" s="137" t="s">
        <v>1</v>
      </c>
      <c r="L130" s="26"/>
      <c r="M130" s="142" t="s">
        <v>1</v>
      </c>
      <c r="N130" s="143" t="s">
        <v>38</v>
      </c>
      <c r="O130" s="45"/>
      <c r="P130" s="144">
        <f>O130*H130</f>
        <v>0</v>
      </c>
      <c r="Q130" s="144">
        <v>0</v>
      </c>
      <c r="R130" s="144">
        <f>Q130*H130</f>
        <v>0</v>
      </c>
      <c r="S130" s="144">
        <v>0</v>
      </c>
      <c r="T130" s="145">
        <f>S130*H130</f>
        <v>0</v>
      </c>
      <c r="AR130" s="12" t="s">
        <v>122</v>
      </c>
      <c r="AT130" s="12" t="s">
        <v>117</v>
      </c>
      <c r="AU130" s="12" t="s">
        <v>77</v>
      </c>
      <c r="AY130" s="12" t="s">
        <v>114</v>
      </c>
      <c r="BE130" s="146">
        <f>IF(N130="základní",J130,0)</f>
        <v>0</v>
      </c>
      <c r="BF130" s="146">
        <f>IF(N130="snížená",J130,0)</f>
        <v>0</v>
      </c>
      <c r="BG130" s="146">
        <f>IF(N130="zákl. přenesená",J130,0)</f>
        <v>0</v>
      </c>
      <c r="BH130" s="146">
        <f>IF(N130="sníž. přenesená",J130,0)</f>
        <v>0</v>
      </c>
      <c r="BI130" s="146">
        <f>IF(N130="nulová",J130,0)</f>
        <v>0</v>
      </c>
      <c r="BJ130" s="12" t="s">
        <v>75</v>
      </c>
      <c r="BK130" s="146">
        <f>ROUND(I130*H130,2)</f>
        <v>0</v>
      </c>
      <c r="BL130" s="12" t="s">
        <v>122</v>
      </c>
      <c r="BM130" s="12" t="s">
        <v>212</v>
      </c>
    </row>
    <row r="131" spans="2:65" s="1" customFormat="1" ht="11.25">
      <c r="B131" s="26"/>
      <c r="D131" s="147" t="s">
        <v>124</v>
      </c>
      <c r="F131" s="148" t="s">
        <v>211</v>
      </c>
      <c r="I131" s="80"/>
      <c r="L131" s="26"/>
      <c r="M131" s="149"/>
      <c r="N131" s="45"/>
      <c r="O131" s="45"/>
      <c r="P131" s="45"/>
      <c r="Q131" s="45"/>
      <c r="R131" s="45"/>
      <c r="S131" s="45"/>
      <c r="T131" s="46"/>
      <c r="AT131" s="12" t="s">
        <v>124</v>
      </c>
      <c r="AU131" s="12" t="s">
        <v>77</v>
      </c>
    </row>
    <row r="132" spans="2:65" s="1" customFormat="1" ht="16.5" customHeight="1">
      <c r="B132" s="134"/>
      <c r="C132" s="135" t="s">
        <v>7</v>
      </c>
      <c r="D132" s="135" t="s">
        <v>117</v>
      </c>
      <c r="E132" s="136" t="s">
        <v>213</v>
      </c>
      <c r="F132" s="137" t="s">
        <v>214</v>
      </c>
      <c r="G132" s="138" t="s">
        <v>202</v>
      </c>
      <c r="H132" s="139">
        <v>6</v>
      </c>
      <c r="I132" s="140"/>
      <c r="J132" s="141">
        <f>ROUND(I132*H132,2)</f>
        <v>0</v>
      </c>
      <c r="K132" s="137" t="s">
        <v>1</v>
      </c>
      <c r="L132" s="26"/>
      <c r="M132" s="142" t="s">
        <v>1</v>
      </c>
      <c r="N132" s="143" t="s">
        <v>38</v>
      </c>
      <c r="O132" s="45"/>
      <c r="P132" s="144">
        <f>O132*H132</f>
        <v>0</v>
      </c>
      <c r="Q132" s="144">
        <v>0</v>
      </c>
      <c r="R132" s="144">
        <f>Q132*H132</f>
        <v>0</v>
      </c>
      <c r="S132" s="144">
        <v>0</v>
      </c>
      <c r="T132" s="145">
        <f>S132*H132</f>
        <v>0</v>
      </c>
      <c r="AR132" s="12" t="s">
        <v>122</v>
      </c>
      <c r="AT132" s="12" t="s">
        <v>117</v>
      </c>
      <c r="AU132" s="12" t="s">
        <v>77</v>
      </c>
      <c r="AY132" s="12" t="s">
        <v>114</v>
      </c>
      <c r="BE132" s="146">
        <f>IF(N132="základní",J132,0)</f>
        <v>0</v>
      </c>
      <c r="BF132" s="146">
        <f>IF(N132="snížená",J132,0)</f>
        <v>0</v>
      </c>
      <c r="BG132" s="146">
        <f>IF(N132="zákl. přenesená",J132,0)</f>
        <v>0</v>
      </c>
      <c r="BH132" s="146">
        <f>IF(N132="sníž. přenesená",J132,0)</f>
        <v>0</v>
      </c>
      <c r="BI132" s="146">
        <f>IF(N132="nulová",J132,0)</f>
        <v>0</v>
      </c>
      <c r="BJ132" s="12" t="s">
        <v>75</v>
      </c>
      <c r="BK132" s="146">
        <f>ROUND(I132*H132,2)</f>
        <v>0</v>
      </c>
      <c r="BL132" s="12" t="s">
        <v>122</v>
      </c>
      <c r="BM132" s="12" t="s">
        <v>215</v>
      </c>
    </row>
    <row r="133" spans="2:65" s="1" customFormat="1" ht="11.25">
      <c r="B133" s="26"/>
      <c r="D133" s="147" t="s">
        <v>124</v>
      </c>
      <c r="F133" s="148" t="s">
        <v>214</v>
      </c>
      <c r="I133" s="80"/>
      <c r="L133" s="26"/>
      <c r="M133" s="149"/>
      <c r="N133" s="45"/>
      <c r="O133" s="45"/>
      <c r="P133" s="45"/>
      <c r="Q133" s="45"/>
      <c r="R133" s="45"/>
      <c r="S133" s="45"/>
      <c r="T133" s="46"/>
      <c r="AT133" s="12" t="s">
        <v>124</v>
      </c>
      <c r="AU133" s="12" t="s">
        <v>77</v>
      </c>
    </row>
    <row r="134" spans="2:65" s="1" customFormat="1" ht="16.5" customHeight="1">
      <c r="B134" s="134"/>
      <c r="C134" s="135" t="s">
        <v>216</v>
      </c>
      <c r="D134" s="135" t="s">
        <v>117</v>
      </c>
      <c r="E134" s="136" t="s">
        <v>217</v>
      </c>
      <c r="F134" s="137" t="s">
        <v>218</v>
      </c>
      <c r="G134" s="138" t="s">
        <v>202</v>
      </c>
      <c r="H134" s="139">
        <v>12</v>
      </c>
      <c r="I134" s="140"/>
      <c r="J134" s="141">
        <f>ROUND(I134*H134,2)</f>
        <v>0</v>
      </c>
      <c r="K134" s="137" t="s">
        <v>1</v>
      </c>
      <c r="L134" s="26"/>
      <c r="M134" s="142" t="s">
        <v>1</v>
      </c>
      <c r="N134" s="143" t="s">
        <v>38</v>
      </c>
      <c r="O134" s="45"/>
      <c r="P134" s="144">
        <f>O134*H134</f>
        <v>0</v>
      </c>
      <c r="Q134" s="144">
        <v>0</v>
      </c>
      <c r="R134" s="144">
        <f>Q134*H134</f>
        <v>0</v>
      </c>
      <c r="S134" s="144">
        <v>0</v>
      </c>
      <c r="T134" s="145">
        <f>S134*H134</f>
        <v>0</v>
      </c>
      <c r="AR134" s="12" t="s">
        <v>122</v>
      </c>
      <c r="AT134" s="12" t="s">
        <v>117</v>
      </c>
      <c r="AU134" s="12" t="s">
        <v>77</v>
      </c>
      <c r="AY134" s="12" t="s">
        <v>114</v>
      </c>
      <c r="BE134" s="146">
        <f>IF(N134="základní",J134,0)</f>
        <v>0</v>
      </c>
      <c r="BF134" s="146">
        <f>IF(N134="snížená",J134,0)</f>
        <v>0</v>
      </c>
      <c r="BG134" s="146">
        <f>IF(N134="zákl. přenesená",J134,0)</f>
        <v>0</v>
      </c>
      <c r="BH134" s="146">
        <f>IF(N134="sníž. přenesená",J134,0)</f>
        <v>0</v>
      </c>
      <c r="BI134" s="146">
        <f>IF(N134="nulová",J134,0)</f>
        <v>0</v>
      </c>
      <c r="BJ134" s="12" t="s">
        <v>75</v>
      </c>
      <c r="BK134" s="146">
        <f>ROUND(I134*H134,2)</f>
        <v>0</v>
      </c>
      <c r="BL134" s="12" t="s">
        <v>122</v>
      </c>
      <c r="BM134" s="12" t="s">
        <v>219</v>
      </c>
    </row>
    <row r="135" spans="2:65" s="1" customFormat="1" ht="11.25">
      <c r="B135" s="26"/>
      <c r="D135" s="147" t="s">
        <v>124</v>
      </c>
      <c r="F135" s="148" t="s">
        <v>218</v>
      </c>
      <c r="I135" s="80"/>
      <c r="L135" s="26"/>
      <c r="M135" s="149"/>
      <c r="N135" s="45"/>
      <c r="O135" s="45"/>
      <c r="P135" s="45"/>
      <c r="Q135" s="45"/>
      <c r="R135" s="45"/>
      <c r="S135" s="45"/>
      <c r="T135" s="46"/>
      <c r="AT135" s="12" t="s">
        <v>124</v>
      </c>
      <c r="AU135" s="12" t="s">
        <v>77</v>
      </c>
    </row>
    <row r="136" spans="2:65" s="1" customFormat="1" ht="16.5" customHeight="1">
      <c r="B136" s="134"/>
      <c r="C136" s="135" t="s">
        <v>220</v>
      </c>
      <c r="D136" s="135" t="s">
        <v>117</v>
      </c>
      <c r="E136" s="136" t="s">
        <v>221</v>
      </c>
      <c r="F136" s="137" t="s">
        <v>222</v>
      </c>
      <c r="G136" s="138" t="s">
        <v>120</v>
      </c>
      <c r="H136" s="139">
        <v>37</v>
      </c>
      <c r="I136" s="140"/>
      <c r="J136" s="141">
        <f>ROUND(I136*H136,2)</f>
        <v>0</v>
      </c>
      <c r="K136" s="137" t="s">
        <v>121</v>
      </c>
      <c r="L136" s="26"/>
      <c r="M136" s="142" t="s">
        <v>1</v>
      </c>
      <c r="N136" s="143" t="s">
        <v>38</v>
      </c>
      <c r="O136" s="45"/>
      <c r="P136" s="144">
        <f>O136*H136</f>
        <v>0</v>
      </c>
      <c r="Q136" s="144">
        <v>0</v>
      </c>
      <c r="R136" s="144">
        <f>Q136*H136</f>
        <v>0</v>
      </c>
      <c r="S136" s="144">
        <v>0</v>
      </c>
      <c r="T136" s="145">
        <f>S136*H136</f>
        <v>0</v>
      </c>
      <c r="AR136" s="12" t="s">
        <v>122</v>
      </c>
      <c r="AT136" s="12" t="s">
        <v>117</v>
      </c>
      <c r="AU136" s="12" t="s">
        <v>77</v>
      </c>
      <c r="AY136" s="12" t="s">
        <v>114</v>
      </c>
      <c r="BE136" s="146">
        <f>IF(N136="základní",J136,0)</f>
        <v>0</v>
      </c>
      <c r="BF136" s="146">
        <f>IF(N136="snížená",J136,0)</f>
        <v>0</v>
      </c>
      <c r="BG136" s="146">
        <f>IF(N136="zákl. přenesená",J136,0)</f>
        <v>0</v>
      </c>
      <c r="BH136" s="146">
        <f>IF(N136="sníž. přenesená",J136,0)</f>
        <v>0</v>
      </c>
      <c r="BI136" s="146">
        <f>IF(N136="nulová",J136,0)</f>
        <v>0</v>
      </c>
      <c r="BJ136" s="12" t="s">
        <v>75</v>
      </c>
      <c r="BK136" s="146">
        <f>ROUND(I136*H136,2)</f>
        <v>0</v>
      </c>
      <c r="BL136" s="12" t="s">
        <v>122</v>
      </c>
      <c r="BM136" s="12" t="s">
        <v>223</v>
      </c>
    </row>
    <row r="137" spans="2:65" s="1" customFormat="1" ht="11.25">
      <c r="B137" s="26"/>
      <c r="D137" s="147" t="s">
        <v>124</v>
      </c>
      <c r="F137" s="148" t="s">
        <v>224</v>
      </c>
      <c r="I137" s="80"/>
      <c r="L137" s="26"/>
      <c r="M137" s="149"/>
      <c r="N137" s="45"/>
      <c r="O137" s="45"/>
      <c r="P137" s="45"/>
      <c r="Q137" s="45"/>
      <c r="R137" s="45"/>
      <c r="S137" s="45"/>
      <c r="T137" s="46"/>
      <c r="AT137" s="12" t="s">
        <v>124</v>
      </c>
      <c r="AU137" s="12" t="s">
        <v>77</v>
      </c>
    </row>
    <row r="138" spans="2:65" s="1" customFormat="1" ht="16.5" customHeight="1">
      <c r="B138" s="134"/>
      <c r="C138" s="135" t="s">
        <v>225</v>
      </c>
      <c r="D138" s="135" t="s">
        <v>117</v>
      </c>
      <c r="E138" s="136" t="s">
        <v>226</v>
      </c>
      <c r="F138" s="137" t="s">
        <v>227</v>
      </c>
      <c r="G138" s="138" t="s">
        <v>171</v>
      </c>
      <c r="H138" s="160"/>
      <c r="I138" s="140"/>
      <c r="J138" s="141">
        <f>ROUND(I138*H138,2)</f>
        <v>0</v>
      </c>
      <c r="K138" s="137" t="s">
        <v>121</v>
      </c>
      <c r="L138" s="26"/>
      <c r="M138" s="142" t="s">
        <v>1</v>
      </c>
      <c r="N138" s="143" t="s">
        <v>38</v>
      </c>
      <c r="O138" s="45"/>
      <c r="P138" s="144">
        <f>O138*H138</f>
        <v>0</v>
      </c>
      <c r="Q138" s="144">
        <v>0</v>
      </c>
      <c r="R138" s="144">
        <f>Q138*H138</f>
        <v>0</v>
      </c>
      <c r="S138" s="144">
        <v>0</v>
      </c>
      <c r="T138" s="145">
        <f>S138*H138</f>
        <v>0</v>
      </c>
      <c r="AR138" s="12" t="s">
        <v>122</v>
      </c>
      <c r="AT138" s="12" t="s">
        <v>117</v>
      </c>
      <c r="AU138" s="12" t="s">
        <v>77</v>
      </c>
      <c r="AY138" s="12" t="s">
        <v>114</v>
      </c>
      <c r="BE138" s="146">
        <f>IF(N138="základní",J138,0)</f>
        <v>0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2" t="s">
        <v>75</v>
      </c>
      <c r="BK138" s="146">
        <f>ROUND(I138*H138,2)</f>
        <v>0</v>
      </c>
      <c r="BL138" s="12" t="s">
        <v>122</v>
      </c>
      <c r="BM138" s="12" t="s">
        <v>228</v>
      </c>
    </row>
    <row r="139" spans="2:65" s="1" customFormat="1" ht="19.5">
      <c r="B139" s="26"/>
      <c r="D139" s="147" t="s">
        <v>124</v>
      </c>
      <c r="F139" s="148" t="s">
        <v>229</v>
      </c>
      <c r="I139" s="80"/>
      <c r="L139" s="26"/>
      <c r="M139" s="149"/>
      <c r="N139" s="45"/>
      <c r="O139" s="45"/>
      <c r="P139" s="45"/>
      <c r="Q139" s="45"/>
      <c r="R139" s="45"/>
      <c r="S139" s="45"/>
      <c r="T139" s="46"/>
      <c r="AT139" s="12" t="s">
        <v>124</v>
      </c>
      <c r="AU139" s="12" t="s">
        <v>77</v>
      </c>
    </row>
    <row r="140" spans="2:65" s="10" customFormat="1" ht="22.9" customHeight="1">
      <c r="B140" s="121"/>
      <c r="D140" s="122" t="s">
        <v>66</v>
      </c>
      <c r="E140" s="132" t="s">
        <v>230</v>
      </c>
      <c r="F140" s="132" t="s">
        <v>231</v>
      </c>
      <c r="I140" s="124"/>
      <c r="J140" s="133">
        <f>BK140</f>
        <v>0</v>
      </c>
      <c r="L140" s="121"/>
      <c r="M140" s="126"/>
      <c r="N140" s="127"/>
      <c r="O140" s="127"/>
      <c r="P140" s="128">
        <f>SUM(P141:P164)</f>
        <v>0</v>
      </c>
      <c r="Q140" s="127"/>
      <c r="R140" s="128">
        <f>SUM(R141:R164)</f>
        <v>0.29492999999999997</v>
      </c>
      <c r="S140" s="127"/>
      <c r="T140" s="129">
        <f>SUM(T141:T164)</f>
        <v>0</v>
      </c>
      <c r="AR140" s="122" t="s">
        <v>77</v>
      </c>
      <c r="AT140" s="130" t="s">
        <v>66</v>
      </c>
      <c r="AU140" s="130" t="s">
        <v>75</v>
      </c>
      <c r="AY140" s="122" t="s">
        <v>114</v>
      </c>
      <c r="BK140" s="131">
        <f>SUM(BK141:BK164)</f>
        <v>0</v>
      </c>
    </row>
    <row r="141" spans="2:65" s="1" customFormat="1" ht="16.5" customHeight="1">
      <c r="B141" s="134"/>
      <c r="C141" s="135" t="s">
        <v>232</v>
      </c>
      <c r="D141" s="135" t="s">
        <v>117</v>
      </c>
      <c r="E141" s="136" t="s">
        <v>233</v>
      </c>
      <c r="F141" s="137" t="s">
        <v>234</v>
      </c>
      <c r="G141" s="138" t="s">
        <v>120</v>
      </c>
      <c r="H141" s="139">
        <v>140</v>
      </c>
      <c r="I141" s="140"/>
      <c r="J141" s="141">
        <f>ROUND(I141*H141,2)</f>
        <v>0</v>
      </c>
      <c r="K141" s="137" t="s">
        <v>121</v>
      </c>
      <c r="L141" s="26"/>
      <c r="M141" s="142" t="s">
        <v>1</v>
      </c>
      <c r="N141" s="143" t="s">
        <v>38</v>
      </c>
      <c r="O141" s="45"/>
      <c r="P141" s="144">
        <f>O141*H141</f>
        <v>0</v>
      </c>
      <c r="Q141" s="144">
        <v>6.6E-4</v>
      </c>
      <c r="R141" s="144">
        <f>Q141*H141</f>
        <v>9.2399999999999996E-2</v>
      </c>
      <c r="S141" s="144">
        <v>0</v>
      </c>
      <c r="T141" s="145">
        <f>S141*H141</f>
        <v>0</v>
      </c>
      <c r="AR141" s="12" t="s">
        <v>122</v>
      </c>
      <c r="AT141" s="12" t="s">
        <v>117</v>
      </c>
      <c r="AU141" s="12" t="s">
        <v>77</v>
      </c>
      <c r="AY141" s="12" t="s">
        <v>114</v>
      </c>
      <c r="BE141" s="146">
        <f>IF(N141="základní",J141,0)</f>
        <v>0</v>
      </c>
      <c r="BF141" s="146">
        <f>IF(N141="snížená",J141,0)</f>
        <v>0</v>
      </c>
      <c r="BG141" s="146">
        <f>IF(N141="zákl. přenesená",J141,0)</f>
        <v>0</v>
      </c>
      <c r="BH141" s="146">
        <f>IF(N141="sníž. přenesená",J141,0)</f>
        <v>0</v>
      </c>
      <c r="BI141" s="146">
        <f>IF(N141="nulová",J141,0)</f>
        <v>0</v>
      </c>
      <c r="BJ141" s="12" t="s">
        <v>75</v>
      </c>
      <c r="BK141" s="146">
        <f>ROUND(I141*H141,2)</f>
        <v>0</v>
      </c>
      <c r="BL141" s="12" t="s">
        <v>122</v>
      </c>
      <c r="BM141" s="12" t="s">
        <v>235</v>
      </c>
    </row>
    <row r="142" spans="2:65" s="1" customFormat="1" ht="11.25">
      <c r="B142" s="26"/>
      <c r="D142" s="147" t="s">
        <v>124</v>
      </c>
      <c r="F142" s="148" t="s">
        <v>236</v>
      </c>
      <c r="I142" s="80"/>
      <c r="L142" s="26"/>
      <c r="M142" s="149"/>
      <c r="N142" s="45"/>
      <c r="O142" s="45"/>
      <c r="P142" s="45"/>
      <c r="Q142" s="45"/>
      <c r="R142" s="45"/>
      <c r="S142" s="45"/>
      <c r="T142" s="46"/>
      <c r="AT142" s="12" t="s">
        <v>124</v>
      </c>
      <c r="AU142" s="12" t="s">
        <v>77</v>
      </c>
    </row>
    <row r="143" spans="2:65" s="1" customFormat="1" ht="16.5" customHeight="1">
      <c r="B143" s="134"/>
      <c r="C143" s="135" t="s">
        <v>237</v>
      </c>
      <c r="D143" s="135" t="s">
        <v>117</v>
      </c>
      <c r="E143" s="136" t="s">
        <v>238</v>
      </c>
      <c r="F143" s="137" t="s">
        <v>239</v>
      </c>
      <c r="G143" s="138" t="s">
        <v>120</v>
      </c>
      <c r="H143" s="139">
        <v>40</v>
      </c>
      <c r="I143" s="140"/>
      <c r="J143" s="141">
        <f>ROUND(I143*H143,2)</f>
        <v>0</v>
      </c>
      <c r="K143" s="137" t="s">
        <v>121</v>
      </c>
      <c r="L143" s="26"/>
      <c r="M143" s="142" t="s">
        <v>1</v>
      </c>
      <c r="N143" s="143" t="s">
        <v>38</v>
      </c>
      <c r="O143" s="45"/>
      <c r="P143" s="144">
        <f>O143*H143</f>
        <v>0</v>
      </c>
      <c r="Q143" s="144">
        <v>9.1E-4</v>
      </c>
      <c r="R143" s="144">
        <f>Q143*H143</f>
        <v>3.6400000000000002E-2</v>
      </c>
      <c r="S143" s="144">
        <v>0</v>
      </c>
      <c r="T143" s="145">
        <f>S143*H143</f>
        <v>0</v>
      </c>
      <c r="AR143" s="12" t="s">
        <v>122</v>
      </c>
      <c r="AT143" s="12" t="s">
        <v>117</v>
      </c>
      <c r="AU143" s="12" t="s">
        <v>77</v>
      </c>
      <c r="AY143" s="12" t="s">
        <v>114</v>
      </c>
      <c r="BE143" s="146">
        <f>IF(N143="základní",J143,0)</f>
        <v>0</v>
      </c>
      <c r="BF143" s="146">
        <f>IF(N143="snížená",J143,0)</f>
        <v>0</v>
      </c>
      <c r="BG143" s="146">
        <f>IF(N143="zákl. přenesená",J143,0)</f>
        <v>0</v>
      </c>
      <c r="BH143" s="146">
        <f>IF(N143="sníž. přenesená",J143,0)</f>
        <v>0</v>
      </c>
      <c r="BI143" s="146">
        <f>IF(N143="nulová",J143,0)</f>
        <v>0</v>
      </c>
      <c r="BJ143" s="12" t="s">
        <v>75</v>
      </c>
      <c r="BK143" s="146">
        <f>ROUND(I143*H143,2)</f>
        <v>0</v>
      </c>
      <c r="BL143" s="12" t="s">
        <v>122</v>
      </c>
      <c r="BM143" s="12" t="s">
        <v>240</v>
      </c>
    </row>
    <row r="144" spans="2:65" s="1" customFormat="1" ht="11.25">
      <c r="B144" s="26"/>
      <c r="D144" s="147" t="s">
        <v>124</v>
      </c>
      <c r="F144" s="148" t="s">
        <v>241</v>
      </c>
      <c r="I144" s="80"/>
      <c r="L144" s="26"/>
      <c r="M144" s="149"/>
      <c r="N144" s="45"/>
      <c r="O144" s="45"/>
      <c r="P144" s="45"/>
      <c r="Q144" s="45"/>
      <c r="R144" s="45"/>
      <c r="S144" s="45"/>
      <c r="T144" s="46"/>
      <c r="AT144" s="12" t="s">
        <v>124</v>
      </c>
      <c r="AU144" s="12" t="s">
        <v>77</v>
      </c>
    </row>
    <row r="145" spans="2:65" s="1" customFormat="1" ht="16.5" customHeight="1">
      <c r="B145" s="134"/>
      <c r="C145" s="135" t="s">
        <v>242</v>
      </c>
      <c r="D145" s="135" t="s">
        <v>117</v>
      </c>
      <c r="E145" s="136" t="s">
        <v>243</v>
      </c>
      <c r="F145" s="137" t="s">
        <v>244</v>
      </c>
      <c r="G145" s="138" t="s">
        <v>120</v>
      </c>
      <c r="H145" s="139">
        <v>22</v>
      </c>
      <c r="I145" s="140"/>
      <c r="J145" s="141">
        <f>ROUND(I145*H145,2)</f>
        <v>0</v>
      </c>
      <c r="K145" s="137" t="s">
        <v>121</v>
      </c>
      <c r="L145" s="26"/>
      <c r="M145" s="142" t="s">
        <v>1</v>
      </c>
      <c r="N145" s="143" t="s">
        <v>38</v>
      </c>
      <c r="O145" s="45"/>
      <c r="P145" s="144">
        <f>O145*H145</f>
        <v>0</v>
      </c>
      <c r="Q145" s="144">
        <v>1.1900000000000001E-3</v>
      </c>
      <c r="R145" s="144">
        <f>Q145*H145</f>
        <v>2.6180000000000002E-2</v>
      </c>
      <c r="S145" s="144">
        <v>0</v>
      </c>
      <c r="T145" s="145">
        <f>S145*H145</f>
        <v>0</v>
      </c>
      <c r="AR145" s="12" t="s">
        <v>122</v>
      </c>
      <c r="AT145" s="12" t="s">
        <v>117</v>
      </c>
      <c r="AU145" s="12" t="s">
        <v>77</v>
      </c>
      <c r="AY145" s="12" t="s">
        <v>114</v>
      </c>
      <c r="BE145" s="146">
        <f>IF(N145="základní",J145,0)</f>
        <v>0</v>
      </c>
      <c r="BF145" s="146">
        <f>IF(N145="snížená",J145,0)</f>
        <v>0</v>
      </c>
      <c r="BG145" s="146">
        <f>IF(N145="zákl. přenesená",J145,0)</f>
        <v>0</v>
      </c>
      <c r="BH145" s="146">
        <f>IF(N145="sníž. přenesená",J145,0)</f>
        <v>0</v>
      </c>
      <c r="BI145" s="146">
        <f>IF(N145="nulová",J145,0)</f>
        <v>0</v>
      </c>
      <c r="BJ145" s="12" t="s">
        <v>75</v>
      </c>
      <c r="BK145" s="146">
        <f>ROUND(I145*H145,2)</f>
        <v>0</v>
      </c>
      <c r="BL145" s="12" t="s">
        <v>122</v>
      </c>
      <c r="BM145" s="12" t="s">
        <v>245</v>
      </c>
    </row>
    <row r="146" spans="2:65" s="1" customFormat="1" ht="11.25">
      <c r="B146" s="26"/>
      <c r="D146" s="147" t="s">
        <v>124</v>
      </c>
      <c r="F146" s="148" t="s">
        <v>246</v>
      </c>
      <c r="I146" s="80"/>
      <c r="L146" s="26"/>
      <c r="M146" s="149"/>
      <c r="N146" s="45"/>
      <c r="O146" s="45"/>
      <c r="P146" s="45"/>
      <c r="Q146" s="45"/>
      <c r="R146" s="45"/>
      <c r="S146" s="45"/>
      <c r="T146" s="46"/>
      <c r="AT146" s="12" t="s">
        <v>124</v>
      </c>
      <c r="AU146" s="12" t="s">
        <v>77</v>
      </c>
    </row>
    <row r="147" spans="2:65" s="1" customFormat="1" ht="16.5" customHeight="1">
      <c r="B147" s="134"/>
      <c r="C147" s="135" t="s">
        <v>247</v>
      </c>
      <c r="D147" s="135" t="s">
        <v>117</v>
      </c>
      <c r="E147" s="136" t="s">
        <v>248</v>
      </c>
      <c r="F147" s="137" t="s">
        <v>249</v>
      </c>
      <c r="G147" s="138" t="s">
        <v>120</v>
      </c>
      <c r="H147" s="139">
        <v>24</v>
      </c>
      <c r="I147" s="140"/>
      <c r="J147" s="141">
        <f>ROUND(I147*H147,2)</f>
        <v>0</v>
      </c>
      <c r="K147" s="137" t="s">
        <v>121</v>
      </c>
      <c r="L147" s="26"/>
      <c r="M147" s="142" t="s">
        <v>1</v>
      </c>
      <c r="N147" s="143" t="s">
        <v>38</v>
      </c>
      <c r="O147" s="45"/>
      <c r="P147" s="144">
        <f>O147*H147</f>
        <v>0</v>
      </c>
      <c r="Q147" s="144">
        <v>2.5200000000000001E-3</v>
      </c>
      <c r="R147" s="144">
        <f>Q147*H147</f>
        <v>6.0480000000000006E-2</v>
      </c>
      <c r="S147" s="144">
        <v>0</v>
      </c>
      <c r="T147" s="145">
        <f>S147*H147</f>
        <v>0</v>
      </c>
      <c r="AR147" s="12" t="s">
        <v>122</v>
      </c>
      <c r="AT147" s="12" t="s">
        <v>117</v>
      </c>
      <c r="AU147" s="12" t="s">
        <v>77</v>
      </c>
      <c r="AY147" s="12" t="s">
        <v>114</v>
      </c>
      <c r="BE147" s="146">
        <f>IF(N147="základní",J147,0)</f>
        <v>0</v>
      </c>
      <c r="BF147" s="146">
        <f>IF(N147="snížená",J147,0)</f>
        <v>0</v>
      </c>
      <c r="BG147" s="146">
        <f>IF(N147="zákl. přenesená",J147,0)</f>
        <v>0</v>
      </c>
      <c r="BH147" s="146">
        <f>IF(N147="sníž. přenesená",J147,0)</f>
        <v>0</v>
      </c>
      <c r="BI147" s="146">
        <f>IF(N147="nulová",J147,0)</f>
        <v>0</v>
      </c>
      <c r="BJ147" s="12" t="s">
        <v>75</v>
      </c>
      <c r="BK147" s="146">
        <f>ROUND(I147*H147,2)</f>
        <v>0</v>
      </c>
      <c r="BL147" s="12" t="s">
        <v>122</v>
      </c>
      <c r="BM147" s="12" t="s">
        <v>250</v>
      </c>
    </row>
    <row r="148" spans="2:65" s="1" customFormat="1" ht="11.25">
      <c r="B148" s="26"/>
      <c r="D148" s="147" t="s">
        <v>124</v>
      </c>
      <c r="F148" s="148" t="s">
        <v>251</v>
      </c>
      <c r="I148" s="80"/>
      <c r="L148" s="26"/>
      <c r="M148" s="149"/>
      <c r="N148" s="45"/>
      <c r="O148" s="45"/>
      <c r="P148" s="45"/>
      <c r="Q148" s="45"/>
      <c r="R148" s="45"/>
      <c r="S148" s="45"/>
      <c r="T148" s="46"/>
      <c r="AT148" s="12" t="s">
        <v>124</v>
      </c>
      <c r="AU148" s="12" t="s">
        <v>77</v>
      </c>
    </row>
    <row r="149" spans="2:65" s="1" customFormat="1" ht="16.5" customHeight="1">
      <c r="B149" s="134"/>
      <c r="C149" s="135" t="s">
        <v>252</v>
      </c>
      <c r="D149" s="135" t="s">
        <v>117</v>
      </c>
      <c r="E149" s="136" t="s">
        <v>253</v>
      </c>
      <c r="F149" s="137" t="s">
        <v>254</v>
      </c>
      <c r="G149" s="138" t="s">
        <v>120</v>
      </c>
      <c r="H149" s="139">
        <v>7</v>
      </c>
      <c r="I149" s="140"/>
      <c r="J149" s="141">
        <f>ROUND(I149*H149,2)</f>
        <v>0</v>
      </c>
      <c r="K149" s="137" t="s">
        <v>121</v>
      </c>
      <c r="L149" s="26"/>
      <c r="M149" s="142" t="s">
        <v>1</v>
      </c>
      <c r="N149" s="143" t="s">
        <v>38</v>
      </c>
      <c r="O149" s="45"/>
      <c r="P149" s="144">
        <f>O149*H149</f>
        <v>0</v>
      </c>
      <c r="Q149" s="144">
        <v>3.5000000000000001E-3</v>
      </c>
      <c r="R149" s="144">
        <f>Q149*H149</f>
        <v>2.4500000000000001E-2</v>
      </c>
      <c r="S149" s="144">
        <v>0</v>
      </c>
      <c r="T149" s="145">
        <f>S149*H149</f>
        <v>0</v>
      </c>
      <c r="AR149" s="12" t="s">
        <v>122</v>
      </c>
      <c r="AT149" s="12" t="s">
        <v>117</v>
      </c>
      <c r="AU149" s="12" t="s">
        <v>77</v>
      </c>
      <c r="AY149" s="12" t="s">
        <v>114</v>
      </c>
      <c r="BE149" s="146">
        <f>IF(N149="základní",J149,0)</f>
        <v>0</v>
      </c>
      <c r="BF149" s="146">
        <f>IF(N149="snížená",J149,0)</f>
        <v>0</v>
      </c>
      <c r="BG149" s="146">
        <f>IF(N149="zákl. přenesená",J149,0)</f>
        <v>0</v>
      </c>
      <c r="BH149" s="146">
        <f>IF(N149="sníž. přenesená",J149,0)</f>
        <v>0</v>
      </c>
      <c r="BI149" s="146">
        <f>IF(N149="nulová",J149,0)</f>
        <v>0</v>
      </c>
      <c r="BJ149" s="12" t="s">
        <v>75</v>
      </c>
      <c r="BK149" s="146">
        <f>ROUND(I149*H149,2)</f>
        <v>0</v>
      </c>
      <c r="BL149" s="12" t="s">
        <v>122</v>
      </c>
      <c r="BM149" s="12" t="s">
        <v>255</v>
      </c>
    </row>
    <row r="150" spans="2:65" s="1" customFormat="1" ht="11.25">
      <c r="B150" s="26"/>
      <c r="D150" s="147" t="s">
        <v>124</v>
      </c>
      <c r="F150" s="148" t="s">
        <v>256</v>
      </c>
      <c r="I150" s="80"/>
      <c r="L150" s="26"/>
      <c r="M150" s="149"/>
      <c r="N150" s="45"/>
      <c r="O150" s="45"/>
      <c r="P150" s="45"/>
      <c r="Q150" s="45"/>
      <c r="R150" s="45"/>
      <c r="S150" s="45"/>
      <c r="T150" s="46"/>
      <c r="AT150" s="12" t="s">
        <v>124</v>
      </c>
      <c r="AU150" s="12" t="s">
        <v>77</v>
      </c>
    </row>
    <row r="151" spans="2:65" s="1" customFormat="1" ht="16.5" customHeight="1">
      <c r="B151" s="134"/>
      <c r="C151" s="135" t="s">
        <v>257</v>
      </c>
      <c r="D151" s="135" t="s">
        <v>117</v>
      </c>
      <c r="E151" s="136" t="s">
        <v>258</v>
      </c>
      <c r="F151" s="137" t="s">
        <v>259</v>
      </c>
      <c r="G151" s="138" t="s">
        <v>202</v>
      </c>
      <c r="H151" s="139">
        <v>22</v>
      </c>
      <c r="I151" s="140"/>
      <c r="J151" s="141">
        <f>ROUND(I151*H151,2)</f>
        <v>0</v>
      </c>
      <c r="K151" s="137" t="s">
        <v>121</v>
      </c>
      <c r="L151" s="26"/>
      <c r="M151" s="142" t="s">
        <v>1</v>
      </c>
      <c r="N151" s="143" t="s">
        <v>38</v>
      </c>
      <c r="O151" s="45"/>
      <c r="P151" s="144">
        <f>O151*H151</f>
        <v>0</v>
      </c>
      <c r="Q151" s="144">
        <v>0</v>
      </c>
      <c r="R151" s="144">
        <f>Q151*H151</f>
        <v>0</v>
      </c>
      <c r="S151" s="144">
        <v>0</v>
      </c>
      <c r="T151" s="145">
        <f>S151*H151</f>
        <v>0</v>
      </c>
      <c r="AR151" s="12" t="s">
        <v>122</v>
      </c>
      <c r="AT151" s="12" t="s">
        <v>117</v>
      </c>
      <c r="AU151" s="12" t="s">
        <v>77</v>
      </c>
      <c r="AY151" s="12" t="s">
        <v>114</v>
      </c>
      <c r="BE151" s="146">
        <f>IF(N151="základní",J151,0)</f>
        <v>0</v>
      </c>
      <c r="BF151" s="146">
        <f>IF(N151="snížená",J151,0)</f>
        <v>0</v>
      </c>
      <c r="BG151" s="146">
        <f>IF(N151="zákl. přenesená",J151,0)</f>
        <v>0</v>
      </c>
      <c r="BH151" s="146">
        <f>IF(N151="sníž. přenesená",J151,0)</f>
        <v>0</v>
      </c>
      <c r="BI151" s="146">
        <f>IF(N151="nulová",J151,0)</f>
        <v>0</v>
      </c>
      <c r="BJ151" s="12" t="s">
        <v>75</v>
      </c>
      <c r="BK151" s="146">
        <f>ROUND(I151*H151,2)</f>
        <v>0</v>
      </c>
      <c r="BL151" s="12" t="s">
        <v>122</v>
      </c>
      <c r="BM151" s="12" t="s">
        <v>260</v>
      </c>
    </row>
    <row r="152" spans="2:65" s="1" customFormat="1" ht="11.25">
      <c r="B152" s="26"/>
      <c r="D152" s="147" t="s">
        <v>124</v>
      </c>
      <c r="F152" s="148" t="s">
        <v>261</v>
      </c>
      <c r="I152" s="80"/>
      <c r="L152" s="26"/>
      <c r="M152" s="149"/>
      <c r="N152" s="45"/>
      <c r="O152" s="45"/>
      <c r="P152" s="45"/>
      <c r="Q152" s="45"/>
      <c r="R152" s="45"/>
      <c r="S152" s="45"/>
      <c r="T152" s="46"/>
      <c r="AT152" s="12" t="s">
        <v>124</v>
      </c>
      <c r="AU152" s="12" t="s">
        <v>77</v>
      </c>
    </row>
    <row r="153" spans="2:65" s="1" customFormat="1" ht="16.5" customHeight="1">
      <c r="B153" s="134"/>
      <c r="C153" s="135" t="s">
        <v>262</v>
      </c>
      <c r="D153" s="135" t="s">
        <v>117</v>
      </c>
      <c r="E153" s="136" t="s">
        <v>263</v>
      </c>
      <c r="F153" s="137" t="s">
        <v>264</v>
      </c>
      <c r="G153" s="138" t="s">
        <v>202</v>
      </c>
      <c r="H153" s="139">
        <v>44</v>
      </c>
      <c r="I153" s="140"/>
      <c r="J153" s="141">
        <f>ROUND(I153*H153,2)</f>
        <v>0</v>
      </c>
      <c r="K153" s="137" t="s">
        <v>121</v>
      </c>
      <c r="L153" s="26"/>
      <c r="M153" s="142" t="s">
        <v>1</v>
      </c>
      <c r="N153" s="143" t="s">
        <v>38</v>
      </c>
      <c r="O153" s="45"/>
      <c r="P153" s="144">
        <f>O153*H153</f>
        <v>0</v>
      </c>
      <c r="Q153" s="144">
        <v>1.7000000000000001E-4</v>
      </c>
      <c r="R153" s="144">
        <f>Q153*H153</f>
        <v>7.4800000000000005E-3</v>
      </c>
      <c r="S153" s="144">
        <v>0</v>
      </c>
      <c r="T153" s="145">
        <f>S153*H153</f>
        <v>0</v>
      </c>
      <c r="AR153" s="12" t="s">
        <v>122</v>
      </c>
      <c r="AT153" s="12" t="s">
        <v>117</v>
      </c>
      <c r="AU153" s="12" t="s">
        <v>77</v>
      </c>
      <c r="AY153" s="12" t="s">
        <v>114</v>
      </c>
      <c r="BE153" s="146">
        <f>IF(N153="základní",J153,0)</f>
        <v>0</v>
      </c>
      <c r="BF153" s="146">
        <f>IF(N153="snížená",J153,0)</f>
        <v>0</v>
      </c>
      <c r="BG153" s="146">
        <f>IF(N153="zákl. přenesená",J153,0)</f>
        <v>0</v>
      </c>
      <c r="BH153" s="146">
        <f>IF(N153="sníž. přenesená",J153,0)</f>
        <v>0</v>
      </c>
      <c r="BI153" s="146">
        <f>IF(N153="nulová",J153,0)</f>
        <v>0</v>
      </c>
      <c r="BJ153" s="12" t="s">
        <v>75</v>
      </c>
      <c r="BK153" s="146">
        <f>ROUND(I153*H153,2)</f>
        <v>0</v>
      </c>
      <c r="BL153" s="12" t="s">
        <v>122</v>
      </c>
      <c r="BM153" s="12" t="s">
        <v>265</v>
      </c>
    </row>
    <row r="154" spans="2:65" s="1" customFormat="1" ht="11.25">
      <c r="B154" s="26"/>
      <c r="D154" s="147" t="s">
        <v>124</v>
      </c>
      <c r="F154" s="148" t="s">
        <v>266</v>
      </c>
      <c r="I154" s="80"/>
      <c r="L154" s="26"/>
      <c r="M154" s="149"/>
      <c r="N154" s="45"/>
      <c r="O154" s="45"/>
      <c r="P154" s="45"/>
      <c r="Q154" s="45"/>
      <c r="R154" s="45"/>
      <c r="S154" s="45"/>
      <c r="T154" s="46"/>
      <c r="AT154" s="12" t="s">
        <v>124</v>
      </c>
      <c r="AU154" s="12" t="s">
        <v>77</v>
      </c>
    </row>
    <row r="155" spans="2:65" s="1" customFormat="1" ht="16.5" customHeight="1">
      <c r="B155" s="134"/>
      <c r="C155" s="135" t="s">
        <v>129</v>
      </c>
      <c r="D155" s="135" t="s">
        <v>117</v>
      </c>
      <c r="E155" s="136" t="s">
        <v>267</v>
      </c>
      <c r="F155" s="137" t="s">
        <v>268</v>
      </c>
      <c r="G155" s="138" t="s">
        <v>202</v>
      </c>
      <c r="H155" s="139">
        <v>1</v>
      </c>
      <c r="I155" s="140"/>
      <c r="J155" s="141">
        <f>ROUND(I155*H155,2)</f>
        <v>0</v>
      </c>
      <c r="K155" s="137" t="s">
        <v>121</v>
      </c>
      <c r="L155" s="26"/>
      <c r="M155" s="142" t="s">
        <v>1</v>
      </c>
      <c r="N155" s="143" t="s">
        <v>38</v>
      </c>
      <c r="O155" s="45"/>
      <c r="P155" s="144">
        <f>O155*H155</f>
        <v>0</v>
      </c>
      <c r="Q155" s="144">
        <v>2.1000000000000001E-4</v>
      </c>
      <c r="R155" s="144">
        <f>Q155*H155</f>
        <v>2.1000000000000001E-4</v>
      </c>
      <c r="S155" s="144">
        <v>0</v>
      </c>
      <c r="T155" s="145">
        <f>S155*H155</f>
        <v>0</v>
      </c>
      <c r="AR155" s="12" t="s">
        <v>122</v>
      </c>
      <c r="AT155" s="12" t="s">
        <v>117</v>
      </c>
      <c r="AU155" s="12" t="s">
        <v>77</v>
      </c>
      <c r="AY155" s="12" t="s">
        <v>114</v>
      </c>
      <c r="BE155" s="146">
        <f>IF(N155="základní",J155,0)</f>
        <v>0</v>
      </c>
      <c r="BF155" s="146">
        <f>IF(N155="snížená",J155,0)</f>
        <v>0</v>
      </c>
      <c r="BG155" s="146">
        <f>IF(N155="zákl. přenesená",J155,0)</f>
        <v>0</v>
      </c>
      <c r="BH155" s="146">
        <f>IF(N155="sníž. přenesená",J155,0)</f>
        <v>0</v>
      </c>
      <c r="BI155" s="146">
        <f>IF(N155="nulová",J155,0)</f>
        <v>0</v>
      </c>
      <c r="BJ155" s="12" t="s">
        <v>75</v>
      </c>
      <c r="BK155" s="146">
        <f>ROUND(I155*H155,2)</f>
        <v>0</v>
      </c>
      <c r="BL155" s="12" t="s">
        <v>122</v>
      </c>
      <c r="BM155" s="12" t="s">
        <v>269</v>
      </c>
    </row>
    <row r="156" spans="2:65" s="1" customFormat="1" ht="11.25">
      <c r="B156" s="26"/>
      <c r="D156" s="147" t="s">
        <v>124</v>
      </c>
      <c r="F156" s="148" t="s">
        <v>270</v>
      </c>
      <c r="I156" s="80"/>
      <c r="L156" s="26"/>
      <c r="M156" s="149"/>
      <c r="N156" s="45"/>
      <c r="O156" s="45"/>
      <c r="P156" s="45"/>
      <c r="Q156" s="45"/>
      <c r="R156" s="45"/>
      <c r="S156" s="45"/>
      <c r="T156" s="46"/>
      <c r="AT156" s="12" t="s">
        <v>124</v>
      </c>
      <c r="AU156" s="12" t="s">
        <v>77</v>
      </c>
    </row>
    <row r="157" spans="2:65" s="1" customFormat="1" ht="16.5" customHeight="1">
      <c r="B157" s="134"/>
      <c r="C157" s="135" t="s">
        <v>271</v>
      </c>
      <c r="D157" s="135" t="s">
        <v>117</v>
      </c>
      <c r="E157" s="136" t="s">
        <v>272</v>
      </c>
      <c r="F157" s="137" t="s">
        <v>273</v>
      </c>
      <c r="G157" s="138" t="s">
        <v>202</v>
      </c>
      <c r="H157" s="139">
        <v>2</v>
      </c>
      <c r="I157" s="140"/>
      <c r="J157" s="141">
        <f>ROUND(I157*H157,2)</f>
        <v>0</v>
      </c>
      <c r="K157" s="137" t="s">
        <v>121</v>
      </c>
      <c r="L157" s="26"/>
      <c r="M157" s="142" t="s">
        <v>1</v>
      </c>
      <c r="N157" s="143" t="s">
        <v>38</v>
      </c>
      <c r="O157" s="45"/>
      <c r="P157" s="144">
        <f>O157*H157</f>
        <v>0</v>
      </c>
      <c r="Q157" s="144">
        <v>3.4000000000000002E-4</v>
      </c>
      <c r="R157" s="144">
        <f>Q157*H157</f>
        <v>6.8000000000000005E-4</v>
      </c>
      <c r="S157" s="144">
        <v>0</v>
      </c>
      <c r="T157" s="145">
        <f>S157*H157</f>
        <v>0</v>
      </c>
      <c r="AR157" s="12" t="s">
        <v>122</v>
      </c>
      <c r="AT157" s="12" t="s">
        <v>117</v>
      </c>
      <c r="AU157" s="12" t="s">
        <v>77</v>
      </c>
      <c r="AY157" s="12" t="s">
        <v>114</v>
      </c>
      <c r="BE157" s="146">
        <f>IF(N157="základní",J157,0)</f>
        <v>0</v>
      </c>
      <c r="BF157" s="146">
        <f>IF(N157="snížená",J157,0)</f>
        <v>0</v>
      </c>
      <c r="BG157" s="146">
        <f>IF(N157="zákl. přenesená",J157,0)</f>
        <v>0</v>
      </c>
      <c r="BH157" s="146">
        <f>IF(N157="sníž. přenesená",J157,0)</f>
        <v>0</v>
      </c>
      <c r="BI157" s="146">
        <f>IF(N157="nulová",J157,0)</f>
        <v>0</v>
      </c>
      <c r="BJ157" s="12" t="s">
        <v>75</v>
      </c>
      <c r="BK157" s="146">
        <f>ROUND(I157*H157,2)</f>
        <v>0</v>
      </c>
      <c r="BL157" s="12" t="s">
        <v>122</v>
      </c>
      <c r="BM157" s="12" t="s">
        <v>274</v>
      </c>
    </row>
    <row r="158" spans="2:65" s="1" customFormat="1" ht="11.25">
      <c r="B158" s="26"/>
      <c r="D158" s="147" t="s">
        <v>124</v>
      </c>
      <c r="F158" s="148" t="s">
        <v>275</v>
      </c>
      <c r="I158" s="80"/>
      <c r="L158" s="26"/>
      <c r="M158" s="149"/>
      <c r="N158" s="45"/>
      <c r="O158" s="45"/>
      <c r="P158" s="45"/>
      <c r="Q158" s="45"/>
      <c r="R158" s="45"/>
      <c r="S158" s="45"/>
      <c r="T158" s="46"/>
      <c r="AT158" s="12" t="s">
        <v>124</v>
      </c>
      <c r="AU158" s="12" t="s">
        <v>77</v>
      </c>
    </row>
    <row r="159" spans="2:65" s="1" customFormat="1" ht="16.5" customHeight="1">
      <c r="B159" s="134"/>
      <c r="C159" s="135" t="s">
        <v>276</v>
      </c>
      <c r="D159" s="135" t="s">
        <v>117</v>
      </c>
      <c r="E159" s="136" t="s">
        <v>277</v>
      </c>
      <c r="F159" s="137" t="s">
        <v>278</v>
      </c>
      <c r="G159" s="138" t="s">
        <v>120</v>
      </c>
      <c r="H159" s="139">
        <v>233</v>
      </c>
      <c r="I159" s="140"/>
      <c r="J159" s="141">
        <f>ROUND(I159*H159,2)</f>
        <v>0</v>
      </c>
      <c r="K159" s="137" t="s">
        <v>121</v>
      </c>
      <c r="L159" s="26"/>
      <c r="M159" s="142" t="s">
        <v>1</v>
      </c>
      <c r="N159" s="143" t="s">
        <v>38</v>
      </c>
      <c r="O159" s="45"/>
      <c r="P159" s="144">
        <f>O159*H159</f>
        <v>0</v>
      </c>
      <c r="Q159" s="144">
        <v>1.9000000000000001E-4</v>
      </c>
      <c r="R159" s="144">
        <f>Q159*H159</f>
        <v>4.4270000000000004E-2</v>
      </c>
      <c r="S159" s="144">
        <v>0</v>
      </c>
      <c r="T159" s="145">
        <f>S159*H159</f>
        <v>0</v>
      </c>
      <c r="AR159" s="12" t="s">
        <v>122</v>
      </c>
      <c r="AT159" s="12" t="s">
        <v>117</v>
      </c>
      <c r="AU159" s="12" t="s">
        <v>77</v>
      </c>
      <c r="AY159" s="12" t="s">
        <v>114</v>
      </c>
      <c r="BE159" s="146">
        <f>IF(N159="základní",J159,0)</f>
        <v>0</v>
      </c>
      <c r="BF159" s="146">
        <f>IF(N159="snížená",J159,0)</f>
        <v>0</v>
      </c>
      <c r="BG159" s="146">
        <f>IF(N159="zákl. přenesená",J159,0)</f>
        <v>0</v>
      </c>
      <c r="BH159" s="146">
        <f>IF(N159="sníž. přenesená",J159,0)</f>
        <v>0</v>
      </c>
      <c r="BI159" s="146">
        <f>IF(N159="nulová",J159,0)</f>
        <v>0</v>
      </c>
      <c r="BJ159" s="12" t="s">
        <v>75</v>
      </c>
      <c r="BK159" s="146">
        <f>ROUND(I159*H159,2)</f>
        <v>0</v>
      </c>
      <c r="BL159" s="12" t="s">
        <v>122</v>
      </c>
      <c r="BM159" s="12" t="s">
        <v>279</v>
      </c>
    </row>
    <row r="160" spans="2:65" s="1" customFormat="1" ht="11.25">
      <c r="B160" s="26"/>
      <c r="D160" s="147" t="s">
        <v>124</v>
      </c>
      <c r="F160" s="148" t="s">
        <v>280</v>
      </c>
      <c r="I160" s="80"/>
      <c r="L160" s="26"/>
      <c r="M160" s="149"/>
      <c r="N160" s="45"/>
      <c r="O160" s="45"/>
      <c r="P160" s="45"/>
      <c r="Q160" s="45"/>
      <c r="R160" s="45"/>
      <c r="S160" s="45"/>
      <c r="T160" s="46"/>
      <c r="AT160" s="12" t="s">
        <v>124</v>
      </c>
      <c r="AU160" s="12" t="s">
        <v>77</v>
      </c>
    </row>
    <row r="161" spans="2:65" s="1" customFormat="1" ht="16.5" customHeight="1">
      <c r="B161" s="134"/>
      <c r="C161" s="135" t="s">
        <v>281</v>
      </c>
      <c r="D161" s="135" t="s">
        <v>117</v>
      </c>
      <c r="E161" s="136" t="s">
        <v>282</v>
      </c>
      <c r="F161" s="137" t="s">
        <v>283</v>
      </c>
      <c r="G161" s="138" t="s">
        <v>120</v>
      </c>
      <c r="H161" s="139">
        <v>233</v>
      </c>
      <c r="I161" s="140"/>
      <c r="J161" s="141">
        <f>ROUND(I161*H161,2)</f>
        <v>0</v>
      </c>
      <c r="K161" s="137" t="s">
        <v>121</v>
      </c>
      <c r="L161" s="26"/>
      <c r="M161" s="142" t="s">
        <v>1</v>
      </c>
      <c r="N161" s="143" t="s">
        <v>38</v>
      </c>
      <c r="O161" s="45"/>
      <c r="P161" s="144">
        <f>O161*H161</f>
        <v>0</v>
      </c>
      <c r="Q161" s="144">
        <v>1.0000000000000001E-5</v>
      </c>
      <c r="R161" s="144">
        <f>Q161*H161</f>
        <v>2.33E-3</v>
      </c>
      <c r="S161" s="144">
        <v>0</v>
      </c>
      <c r="T161" s="145">
        <f>S161*H161</f>
        <v>0</v>
      </c>
      <c r="AR161" s="12" t="s">
        <v>122</v>
      </c>
      <c r="AT161" s="12" t="s">
        <v>117</v>
      </c>
      <c r="AU161" s="12" t="s">
        <v>77</v>
      </c>
      <c r="AY161" s="12" t="s">
        <v>114</v>
      </c>
      <c r="BE161" s="146">
        <f>IF(N161="základní",J161,0)</f>
        <v>0</v>
      </c>
      <c r="BF161" s="146">
        <f>IF(N161="snížená",J161,0)</f>
        <v>0</v>
      </c>
      <c r="BG161" s="146">
        <f>IF(N161="zákl. přenesená",J161,0)</f>
        <v>0</v>
      </c>
      <c r="BH161" s="146">
        <f>IF(N161="sníž. přenesená",J161,0)</f>
        <v>0</v>
      </c>
      <c r="BI161" s="146">
        <f>IF(N161="nulová",J161,0)</f>
        <v>0</v>
      </c>
      <c r="BJ161" s="12" t="s">
        <v>75</v>
      </c>
      <c r="BK161" s="146">
        <f>ROUND(I161*H161,2)</f>
        <v>0</v>
      </c>
      <c r="BL161" s="12" t="s">
        <v>122</v>
      </c>
      <c r="BM161" s="12" t="s">
        <v>284</v>
      </c>
    </row>
    <row r="162" spans="2:65" s="1" customFormat="1" ht="11.25">
      <c r="B162" s="26"/>
      <c r="D162" s="147" t="s">
        <v>124</v>
      </c>
      <c r="F162" s="148" t="s">
        <v>285</v>
      </c>
      <c r="I162" s="80"/>
      <c r="L162" s="26"/>
      <c r="M162" s="149"/>
      <c r="N162" s="45"/>
      <c r="O162" s="45"/>
      <c r="P162" s="45"/>
      <c r="Q162" s="45"/>
      <c r="R162" s="45"/>
      <c r="S162" s="45"/>
      <c r="T162" s="46"/>
      <c r="AT162" s="12" t="s">
        <v>124</v>
      </c>
      <c r="AU162" s="12" t="s">
        <v>77</v>
      </c>
    </row>
    <row r="163" spans="2:65" s="1" customFormat="1" ht="16.5" customHeight="1">
      <c r="B163" s="134"/>
      <c r="C163" s="135" t="s">
        <v>286</v>
      </c>
      <c r="D163" s="135" t="s">
        <v>117</v>
      </c>
      <c r="E163" s="136" t="s">
        <v>287</v>
      </c>
      <c r="F163" s="137" t="s">
        <v>288</v>
      </c>
      <c r="G163" s="138" t="s">
        <v>171</v>
      </c>
      <c r="H163" s="160"/>
      <c r="I163" s="140"/>
      <c r="J163" s="141">
        <f>ROUND(I163*H163,2)</f>
        <v>0</v>
      </c>
      <c r="K163" s="137" t="s">
        <v>121</v>
      </c>
      <c r="L163" s="26"/>
      <c r="M163" s="142" t="s">
        <v>1</v>
      </c>
      <c r="N163" s="143" t="s">
        <v>38</v>
      </c>
      <c r="O163" s="45"/>
      <c r="P163" s="144">
        <f>O163*H163</f>
        <v>0</v>
      </c>
      <c r="Q163" s="144">
        <v>0</v>
      </c>
      <c r="R163" s="144">
        <f>Q163*H163</f>
        <v>0</v>
      </c>
      <c r="S163" s="144">
        <v>0</v>
      </c>
      <c r="T163" s="145">
        <f>S163*H163</f>
        <v>0</v>
      </c>
      <c r="AR163" s="12" t="s">
        <v>122</v>
      </c>
      <c r="AT163" s="12" t="s">
        <v>117</v>
      </c>
      <c r="AU163" s="12" t="s">
        <v>77</v>
      </c>
      <c r="AY163" s="12" t="s">
        <v>114</v>
      </c>
      <c r="BE163" s="146">
        <f>IF(N163="základní",J163,0)</f>
        <v>0</v>
      </c>
      <c r="BF163" s="146">
        <f>IF(N163="snížená",J163,0)</f>
        <v>0</v>
      </c>
      <c r="BG163" s="146">
        <f>IF(N163="zákl. přenesená",J163,0)</f>
        <v>0</v>
      </c>
      <c r="BH163" s="146">
        <f>IF(N163="sníž. přenesená",J163,0)</f>
        <v>0</v>
      </c>
      <c r="BI163" s="146">
        <f>IF(N163="nulová",J163,0)</f>
        <v>0</v>
      </c>
      <c r="BJ163" s="12" t="s">
        <v>75</v>
      </c>
      <c r="BK163" s="146">
        <f>ROUND(I163*H163,2)</f>
        <v>0</v>
      </c>
      <c r="BL163" s="12" t="s">
        <v>122</v>
      </c>
      <c r="BM163" s="12" t="s">
        <v>289</v>
      </c>
    </row>
    <row r="164" spans="2:65" s="1" customFormat="1" ht="19.5">
      <c r="B164" s="26"/>
      <c r="D164" s="147" t="s">
        <v>124</v>
      </c>
      <c r="F164" s="148" t="s">
        <v>290</v>
      </c>
      <c r="I164" s="80"/>
      <c r="L164" s="26"/>
      <c r="M164" s="149"/>
      <c r="N164" s="45"/>
      <c r="O164" s="45"/>
      <c r="P164" s="45"/>
      <c r="Q164" s="45"/>
      <c r="R164" s="45"/>
      <c r="S164" s="45"/>
      <c r="T164" s="46"/>
      <c r="AT164" s="12" t="s">
        <v>124</v>
      </c>
      <c r="AU164" s="12" t="s">
        <v>77</v>
      </c>
    </row>
    <row r="165" spans="2:65" s="10" customFormat="1" ht="22.9" customHeight="1">
      <c r="B165" s="121"/>
      <c r="D165" s="122" t="s">
        <v>66</v>
      </c>
      <c r="E165" s="132" t="s">
        <v>291</v>
      </c>
      <c r="F165" s="132" t="s">
        <v>292</v>
      </c>
      <c r="I165" s="124"/>
      <c r="J165" s="133">
        <f>BK165</f>
        <v>0</v>
      </c>
      <c r="L165" s="121"/>
      <c r="M165" s="126"/>
      <c r="N165" s="127"/>
      <c r="O165" s="127"/>
      <c r="P165" s="128">
        <f>SUM(P166:P189)</f>
        <v>0</v>
      </c>
      <c r="Q165" s="127"/>
      <c r="R165" s="128">
        <f>SUM(R166:R189)</f>
        <v>9.0919999999999973E-2</v>
      </c>
      <c r="S165" s="127"/>
      <c r="T165" s="129">
        <f>SUM(T166:T189)</f>
        <v>0</v>
      </c>
      <c r="AR165" s="122" t="s">
        <v>77</v>
      </c>
      <c r="AT165" s="130" t="s">
        <v>66</v>
      </c>
      <c r="AU165" s="130" t="s">
        <v>75</v>
      </c>
      <c r="AY165" s="122" t="s">
        <v>114</v>
      </c>
      <c r="BK165" s="131">
        <f>SUM(BK166:BK189)</f>
        <v>0</v>
      </c>
    </row>
    <row r="166" spans="2:65" s="1" customFormat="1" ht="16.5" customHeight="1">
      <c r="B166" s="134"/>
      <c r="C166" s="135" t="s">
        <v>293</v>
      </c>
      <c r="D166" s="135" t="s">
        <v>117</v>
      </c>
      <c r="E166" s="136" t="s">
        <v>294</v>
      </c>
      <c r="F166" s="137" t="s">
        <v>295</v>
      </c>
      <c r="G166" s="138" t="s">
        <v>296</v>
      </c>
      <c r="H166" s="139">
        <v>2</v>
      </c>
      <c r="I166" s="140"/>
      <c r="J166" s="141">
        <f>ROUND(I166*H166,2)</f>
        <v>0</v>
      </c>
      <c r="K166" s="137" t="s">
        <v>121</v>
      </c>
      <c r="L166" s="26"/>
      <c r="M166" s="142" t="s">
        <v>1</v>
      </c>
      <c r="N166" s="143" t="s">
        <v>38</v>
      </c>
      <c r="O166" s="45"/>
      <c r="P166" s="144">
        <f>O166*H166</f>
        <v>0</v>
      </c>
      <c r="Q166" s="144">
        <v>1.6469999999999999E-2</v>
      </c>
      <c r="R166" s="144">
        <f>Q166*H166</f>
        <v>3.2939999999999997E-2</v>
      </c>
      <c r="S166" s="144">
        <v>0</v>
      </c>
      <c r="T166" s="145">
        <f>S166*H166</f>
        <v>0</v>
      </c>
      <c r="AR166" s="12" t="s">
        <v>122</v>
      </c>
      <c r="AT166" s="12" t="s">
        <v>117</v>
      </c>
      <c r="AU166" s="12" t="s">
        <v>77</v>
      </c>
      <c r="AY166" s="12" t="s">
        <v>114</v>
      </c>
      <c r="BE166" s="146">
        <f>IF(N166="základní",J166,0)</f>
        <v>0</v>
      </c>
      <c r="BF166" s="146">
        <f>IF(N166="snížená",J166,0)</f>
        <v>0</v>
      </c>
      <c r="BG166" s="146">
        <f>IF(N166="zákl. přenesená",J166,0)</f>
        <v>0</v>
      </c>
      <c r="BH166" s="146">
        <f>IF(N166="sníž. přenesená",J166,0)</f>
        <v>0</v>
      </c>
      <c r="BI166" s="146">
        <f>IF(N166="nulová",J166,0)</f>
        <v>0</v>
      </c>
      <c r="BJ166" s="12" t="s">
        <v>75</v>
      </c>
      <c r="BK166" s="146">
        <f>ROUND(I166*H166,2)</f>
        <v>0</v>
      </c>
      <c r="BL166" s="12" t="s">
        <v>122</v>
      </c>
      <c r="BM166" s="12" t="s">
        <v>297</v>
      </c>
    </row>
    <row r="167" spans="2:65" s="1" customFormat="1" ht="11.25">
      <c r="B167" s="26"/>
      <c r="D167" s="147" t="s">
        <v>124</v>
      </c>
      <c r="F167" s="148" t="s">
        <v>298</v>
      </c>
      <c r="I167" s="80"/>
      <c r="L167" s="26"/>
      <c r="M167" s="149"/>
      <c r="N167" s="45"/>
      <c r="O167" s="45"/>
      <c r="P167" s="45"/>
      <c r="Q167" s="45"/>
      <c r="R167" s="45"/>
      <c r="S167" s="45"/>
      <c r="T167" s="46"/>
      <c r="AT167" s="12" t="s">
        <v>124</v>
      </c>
      <c r="AU167" s="12" t="s">
        <v>77</v>
      </c>
    </row>
    <row r="168" spans="2:65" s="1" customFormat="1" ht="16.5" customHeight="1">
      <c r="B168" s="134"/>
      <c r="C168" s="135" t="s">
        <v>299</v>
      </c>
      <c r="D168" s="135" t="s">
        <v>117</v>
      </c>
      <c r="E168" s="136" t="s">
        <v>300</v>
      </c>
      <c r="F168" s="137" t="s">
        <v>301</v>
      </c>
      <c r="G168" s="138" t="s">
        <v>296</v>
      </c>
      <c r="H168" s="139">
        <v>2</v>
      </c>
      <c r="I168" s="140"/>
      <c r="J168" s="141">
        <f>ROUND(I168*H168,2)</f>
        <v>0</v>
      </c>
      <c r="K168" s="137" t="s">
        <v>121</v>
      </c>
      <c r="L168" s="26"/>
      <c r="M168" s="142" t="s">
        <v>1</v>
      </c>
      <c r="N168" s="143" t="s">
        <v>38</v>
      </c>
      <c r="O168" s="45"/>
      <c r="P168" s="144">
        <f>O168*H168</f>
        <v>0</v>
      </c>
      <c r="Q168" s="144">
        <v>1.47E-2</v>
      </c>
      <c r="R168" s="144">
        <f>Q168*H168</f>
        <v>2.9399999999999999E-2</v>
      </c>
      <c r="S168" s="144">
        <v>0</v>
      </c>
      <c r="T168" s="145">
        <f>S168*H168</f>
        <v>0</v>
      </c>
      <c r="AR168" s="12" t="s">
        <v>122</v>
      </c>
      <c r="AT168" s="12" t="s">
        <v>117</v>
      </c>
      <c r="AU168" s="12" t="s">
        <v>77</v>
      </c>
      <c r="AY168" s="12" t="s">
        <v>114</v>
      </c>
      <c r="BE168" s="146">
        <f>IF(N168="základní",J168,0)</f>
        <v>0</v>
      </c>
      <c r="BF168" s="146">
        <f>IF(N168="snížená",J168,0)</f>
        <v>0</v>
      </c>
      <c r="BG168" s="146">
        <f>IF(N168="zákl. přenesená",J168,0)</f>
        <v>0</v>
      </c>
      <c r="BH168" s="146">
        <f>IF(N168="sníž. přenesená",J168,0)</f>
        <v>0</v>
      </c>
      <c r="BI168" s="146">
        <f>IF(N168="nulová",J168,0)</f>
        <v>0</v>
      </c>
      <c r="BJ168" s="12" t="s">
        <v>75</v>
      </c>
      <c r="BK168" s="146">
        <f>ROUND(I168*H168,2)</f>
        <v>0</v>
      </c>
      <c r="BL168" s="12" t="s">
        <v>122</v>
      </c>
      <c r="BM168" s="12" t="s">
        <v>302</v>
      </c>
    </row>
    <row r="169" spans="2:65" s="1" customFormat="1" ht="11.25">
      <c r="B169" s="26"/>
      <c r="D169" s="147" t="s">
        <v>124</v>
      </c>
      <c r="F169" s="148" t="s">
        <v>303</v>
      </c>
      <c r="I169" s="80"/>
      <c r="L169" s="26"/>
      <c r="M169" s="149"/>
      <c r="N169" s="45"/>
      <c r="O169" s="45"/>
      <c r="P169" s="45"/>
      <c r="Q169" s="45"/>
      <c r="R169" s="45"/>
      <c r="S169" s="45"/>
      <c r="T169" s="46"/>
      <c r="AT169" s="12" t="s">
        <v>124</v>
      </c>
      <c r="AU169" s="12" t="s">
        <v>77</v>
      </c>
    </row>
    <row r="170" spans="2:65" s="1" customFormat="1" ht="16.5" customHeight="1">
      <c r="B170" s="134"/>
      <c r="C170" s="135" t="s">
        <v>304</v>
      </c>
      <c r="D170" s="135" t="s">
        <v>117</v>
      </c>
      <c r="E170" s="136" t="s">
        <v>305</v>
      </c>
      <c r="F170" s="137" t="s">
        <v>306</v>
      </c>
      <c r="G170" s="138" t="s">
        <v>296</v>
      </c>
      <c r="H170" s="139">
        <v>16</v>
      </c>
      <c r="I170" s="140"/>
      <c r="J170" s="141">
        <f>ROUND(I170*H170,2)</f>
        <v>0</v>
      </c>
      <c r="K170" s="137" t="s">
        <v>121</v>
      </c>
      <c r="L170" s="26"/>
      <c r="M170" s="142" t="s">
        <v>1</v>
      </c>
      <c r="N170" s="143" t="s">
        <v>38</v>
      </c>
      <c r="O170" s="45"/>
      <c r="P170" s="144">
        <f>O170*H170</f>
        <v>0</v>
      </c>
      <c r="Q170" s="144">
        <v>2.9999999999999997E-4</v>
      </c>
      <c r="R170" s="144">
        <f>Q170*H170</f>
        <v>4.7999999999999996E-3</v>
      </c>
      <c r="S170" s="144">
        <v>0</v>
      </c>
      <c r="T170" s="145">
        <f>S170*H170</f>
        <v>0</v>
      </c>
      <c r="AR170" s="12" t="s">
        <v>122</v>
      </c>
      <c r="AT170" s="12" t="s">
        <v>117</v>
      </c>
      <c r="AU170" s="12" t="s">
        <v>77</v>
      </c>
      <c r="AY170" s="12" t="s">
        <v>114</v>
      </c>
      <c r="BE170" s="146">
        <f>IF(N170="základní",J170,0)</f>
        <v>0</v>
      </c>
      <c r="BF170" s="146">
        <f>IF(N170="snížená",J170,0)</f>
        <v>0</v>
      </c>
      <c r="BG170" s="146">
        <f>IF(N170="zákl. přenesená",J170,0)</f>
        <v>0</v>
      </c>
      <c r="BH170" s="146">
        <f>IF(N170="sníž. přenesená",J170,0)</f>
        <v>0</v>
      </c>
      <c r="BI170" s="146">
        <f>IF(N170="nulová",J170,0)</f>
        <v>0</v>
      </c>
      <c r="BJ170" s="12" t="s">
        <v>75</v>
      </c>
      <c r="BK170" s="146">
        <f>ROUND(I170*H170,2)</f>
        <v>0</v>
      </c>
      <c r="BL170" s="12" t="s">
        <v>122</v>
      </c>
      <c r="BM170" s="12" t="s">
        <v>307</v>
      </c>
    </row>
    <row r="171" spans="2:65" s="1" customFormat="1" ht="11.25">
      <c r="B171" s="26"/>
      <c r="D171" s="147" t="s">
        <v>124</v>
      </c>
      <c r="F171" s="148" t="s">
        <v>308</v>
      </c>
      <c r="I171" s="80"/>
      <c r="L171" s="26"/>
      <c r="M171" s="149"/>
      <c r="N171" s="45"/>
      <c r="O171" s="45"/>
      <c r="P171" s="45"/>
      <c r="Q171" s="45"/>
      <c r="R171" s="45"/>
      <c r="S171" s="45"/>
      <c r="T171" s="46"/>
      <c r="AT171" s="12" t="s">
        <v>124</v>
      </c>
      <c r="AU171" s="12" t="s">
        <v>77</v>
      </c>
    </row>
    <row r="172" spans="2:65" s="1" customFormat="1" ht="16.5" customHeight="1">
      <c r="B172" s="134"/>
      <c r="C172" s="135" t="s">
        <v>309</v>
      </c>
      <c r="D172" s="135" t="s">
        <v>117</v>
      </c>
      <c r="E172" s="136" t="s">
        <v>310</v>
      </c>
      <c r="F172" s="137" t="s">
        <v>311</v>
      </c>
      <c r="G172" s="138" t="s">
        <v>296</v>
      </c>
      <c r="H172" s="139">
        <v>4</v>
      </c>
      <c r="I172" s="140"/>
      <c r="J172" s="141">
        <f>ROUND(I172*H172,2)</f>
        <v>0</v>
      </c>
      <c r="K172" s="137" t="s">
        <v>121</v>
      </c>
      <c r="L172" s="26"/>
      <c r="M172" s="142" t="s">
        <v>1</v>
      </c>
      <c r="N172" s="143" t="s">
        <v>38</v>
      </c>
      <c r="O172" s="45"/>
      <c r="P172" s="144">
        <f>O172*H172</f>
        <v>0</v>
      </c>
      <c r="Q172" s="144">
        <v>2.0799999999999998E-3</v>
      </c>
      <c r="R172" s="144">
        <f>Q172*H172</f>
        <v>8.3199999999999993E-3</v>
      </c>
      <c r="S172" s="144">
        <v>0</v>
      </c>
      <c r="T172" s="145">
        <f>S172*H172</f>
        <v>0</v>
      </c>
      <c r="AR172" s="12" t="s">
        <v>122</v>
      </c>
      <c r="AT172" s="12" t="s">
        <v>117</v>
      </c>
      <c r="AU172" s="12" t="s">
        <v>77</v>
      </c>
      <c r="AY172" s="12" t="s">
        <v>114</v>
      </c>
      <c r="BE172" s="146">
        <f>IF(N172="základní",J172,0)</f>
        <v>0</v>
      </c>
      <c r="BF172" s="146">
        <f>IF(N172="snížená",J172,0)</f>
        <v>0</v>
      </c>
      <c r="BG172" s="146">
        <f>IF(N172="zákl. přenesená",J172,0)</f>
        <v>0</v>
      </c>
      <c r="BH172" s="146">
        <f>IF(N172="sníž. přenesená",J172,0)</f>
        <v>0</v>
      </c>
      <c r="BI172" s="146">
        <f>IF(N172="nulová",J172,0)</f>
        <v>0</v>
      </c>
      <c r="BJ172" s="12" t="s">
        <v>75</v>
      </c>
      <c r="BK172" s="146">
        <f>ROUND(I172*H172,2)</f>
        <v>0</v>
      </c>
      <c r="BL172" s="12" t="s">
        <v>122</v>
      </c>
      <c r="BM172" s="12" t="s">
        <v>312</v>
      </c>
    </row>
    <row r="173" spans="2:65" s="1" customFormat="1" ht="11.25">
      <c r="B173" s="26"/>
      <c r="D173" s="147" t="s">
        <v>124</v>
      </c>
      <c r="F173" s="148" t="s">
        <v>313</v>
      </c>
      <c r="I173" s="80"/>
      <c r="L173" s="26"/>
      <c r="M173" s="149"/>
      <c r="N173" s="45"/>
      <c r="O173" s="45"/>
      <c r="P173" s="45"/>
      <c r="Q173" s="45"/>
      <c r="R173" s="45"/>
      <c r="S173" s="45"/>
      <c r="T173" s="46"/>
      <c r="AT173" s="12" t="s">
        <v>124</v>
      </c>
      <c r="AU173" s="12" t="s">
        <v>77</v>
      </c>
    </row>
    <row r="174" spans="2:65" s="1" customFormat="1" ht="16.5" customHeight="1">
      <c r="B174" s="134"/>
      <c r="C174" s="135" t="s">
        <v>314</v>
      </c>
      <c r="D174" s="135" t="s">
        <v>117</v>
      </c>
      <c r="E174" s="136" t="s">
        <v>315</v>
      </c>
      <c r="F174" s="137" t="s">
        <v>316</v>
      </c>
      <c r="G174" s="138" t="s">
        <v>296</v>
      </c>
      <c r="H174" s="139">
        <v>1</v>
      </c>
      <c r="I174" s="140"/>
      <c r="J174" s="141">
        <f>ROUND(I174*H174,2)</f>
        <v>0</v>
      </c>
      <c r="K174" s="137" t="s">
        <v>1</v>
      </c>
      <c r="L174" s="26"/>
      <c r="M174" s="142" t="s">
        <v>1</v>
      </c>
      <c r="N174" s="143" t="s">
        <v>38</v>
      </c>
      <c r="O174" s="45"/>
      <c r="P174" s="144">
        <f>O174*H174</f>
        <v>0</v>
      </c>
      <c r="Q174" s="144">
        <v>2.0799999999999998E-3</v>
      </c>
      <c r="R174" s="144">
        <f>Q174*H174</f>
        <v>2.0799999999999998E-3</v>
      </c>
      <c r="S174" s="144">
        <v>0</v>
      </c>
      <c r="T174" s="145">
        <f>S174*H174</f>
        <v>0</v>
      </c>
      <c r="AR174" s="12" t="s">
        <v>122</v>
      </c>
      <c r="AT174" s="12" t="s">
        <v>117</v>
      </c>
      <c r="AU174" s="12" t="s">
        <v>77</v>
      </c>
      <c r="AY174" s="12" t="s">
        <v>114</v>
      </c>
      <c r="BE174" s="146">
        <f>IF(N174="základní",J174,0)</f>
        <v>0</v>
      </c>
      <c r="BF174" s="146">
        <f>IF(N174="snížená",J174,0)</f>
        <v>0</v>
      </c>
      <c r="BG174" s="146">
        <f>IF(N174="zákl. přenesená",J174,0)</f>
        <v>0</v>
      </c>
      <c r="BH174" s="146">
        <f>IF(N174="sníž. přenesená",J174,0)</f>
        <v>0</v>
      </c>
      <c r="BI174" s="146">
        <f>IF(N174="nulová",J174,0)</f>
        <v>0</v>
      </c>
      <c r="BJ174" s="12" t="s">
        <v>75</v>
      </c>
      <c r="BK174" s="146">
        <f>ROUND(I174*H174,2)</f>
        <v>0</v>
      </c>
      <c r="BL174" s="12" t="s">
        <v>122</v>
      </c>
      <c r="BM174" s="12" t="s">
        <v>317</v>
      </c>
    </row>
    <row r="175" spans="2:65" s="1" customFormat="1" ht="11.25">
      <c r="B175" s="26"/>
      <c r="D175" s="147" t="s">
        <v>124</v>
      </c>
      <c r="F175" s="148" t="s">
        <v>318</v>
      </c>
      <c r="I175" s="80"/>
      <c r="L175" s="26"/>
      <c r="M175" s="149"/>
      <c r="N175" s="45"/>
      <c r="O175" s="45"/>
      <c r="P175" s="45"/>
      <c r="Q175" s="45"/>
      <c r="R175" s="45"/>
      <c r="S175" s="45"/>
      <c r="T175" s="46"/>
      <c r="AT175" s="12" t="s">
        <v>124</v>
      </c>
      <c r="AU175" s="12" t="s">
        <v>77</v>
      </c>
    </row>
    <row r="176" spans="2:65" s="1" customFormat="1" ht="16.5" customHeight="1">
      <c r="B176" s="134"/>
      <c r="C176" s="135" t="s">
        <v>319</v>
      </c>
      <c r="D176" s="135" t="s">
        <v>117</v>
      </c>
      <c r="E176" s="136" t="s">
        <v>320</v>
      </c>
      <c r="F176" s="137" t="s">
        <v>321</v>
      </c>
      <c r="G176" s="138" t="s">
        <v>296</v>
      </c>
      <c r="H176" s="139">
        <v>1</v>
      </c>
      <c r="I176" s="140"/>
      <c r="J176" s="141">
        <f>ROUND(I176*H176,2)</f>
        <v>0</v>
      </c>
      <c r="K176" s="137" t="s">
        <v>1</v>
      </c>
      <c r="L176" s="26"/>
      <c r="M176" s="142" t="s">
        <v>1</v>
      </c>
      <c r="N176" s="143" t="s">
        <v>38</v>
      </c>
      <c r="O176" s="45"/>
      <c r="P176" s="144">
        <f>O176*H176</f>
        <v>0</v>
      </c>
      <c r="Q176" s="144">
        <v>2.0799999999999998E-3</v>
      </c>
      <c r="R176" s="144">
        <f>Q176*H176</f>
        <v>2.0799999999999998E-3</v>
      </c>
      <c r="S176" s="144">
        <v>0</v>
      </c>
      <c r="T176" s="145">
        <f>S176*H176</f>
        <v>0</v>
      </c>
      <c r="AR176" s="12" t="s">
        <v>122</v>
      </c>
      <c r="AT176" s="12" t="s">
        <v>117</v>
      </c>
      <c r="AU176" s="12" t="s">
        <v>77</v>
      </c>
      <c r="AY176" s="12" t="s">
        <v>114</v>
      </c>
      <c r="BE176" s="146">
        <f>IF(N176="základní",J176,0)</f>
        <v>0</v>
      </c>
      <c r="BF176" s="146">
        <f>IF(N176="snížená",J176,0)</f>
        <v>0</v>
      </c>
      <c r="BG176" s="146">
        <f>IF(N176="zákl. přenesená",J176,0)</f>
        <v>0</v>
      </c>
      <c r="BH176" s="146">
        <f>IF(N176="sníž. přenesená",J176,0)</f>
        <v>0</v>
      </c>
      <c r="BI176" s="146">
        <f>IF(N176="nulová",J176,0)</f>
        <v>0</v>
      </c>
      <c r="BJ176" s="12" t="s">
        <v>75</v>
      </c>
      <c r="BK176" s="146">
        <f>ROUND(I176*H176,2)</f>
        <v>0</v>
      </c>
      <c r="BL176" s="12" t="s">
        <v>122</v>
      </c>
      <c r="BM176" s="12" t="s">
        <v>322</v>
      </c>
    </row>
    <row r="177" spans="2:65" s="1" customFormat="1" ht="11.25">
      <c r="B177" s="26"/>
      <c r="D177" s="147" t="s">
        <v>124</v>
      </c>
      <c r="F177" s="148" t="s">
        <v>323</v>
      </c>
      <c r="I177" s="80"/>
      <c r="L177" s="26"/>
      <c r="M177" s="149"/>
      <c r="N177" s="45"/>
      <c r="O177" s="45"/>
      <c r="P177" s="45"/>
      <c r="Q177" s="45"/>
      <c r="R177" s="45"/>
      <c r="S177" s="45"/>
      <c r="T177" s="46"/>
      <c r="AT177" s="12" t="s">
        <v>124</v>
      </c>
      <c r="AU177" s="12" t="s">
        <v>77</v>
      </c>
    </row>
    <row r="178" spans="2:65" s="1" customFormat="1" ht="16.5" customHeight="1">
      <c r="B178" s="134"/>
      <c r="C178" s="135" t="s">
        <v>324</v>
      </c>
      <c r="D178" s="135" t="s">
        <v>117</v>
      </c>
      <c r="E178" s="136" t="s">
        <v>325</v>
      </c>
      <c r="F178" s="137" t="s">
        <v>326</v>
      </c>
      <c r="G178" s="138" t="s">
        <v>296</v>
      </c>
      <c r="H178" s="139">
        <v>1</v>
      </c>
      <c r="I178" s="140"/>
      <c r="J178" s="141">
        <f>ROUND(I178*H178,2)</f>
        <v>0</v>
      </c>
      <c r="K178" s="137" t="s">
        <v>1</v>
      </c>
      <c r="L178" s="26"/>
      <c r="M178" s="142" t="s">
        <v>1</v>
      </c>
      <c r="N178" s="143" t="s">
        <v>38</v>
      </c>
      <c r="O178" s="45"/>
      <c r="P178" s="144">
        <f>O178*H178</f>
        <v>0</v>
      </c>
      <c r="Q178" s="144">
        <v>2.0799999999999998E-3</v>
      </c>
      <c r="R178" s="144">
        <f>Q178*H178</f>
        <v>2.0799999999999998E-3</v>
      </c>
      <c r="S178" s="144">
        <v>0</v>
      </c>
      <c r="T178" s="145">
        <f>S178*H178</f>
        <v>0</v>
      </c>
      <c r="AR178" s="12" t="s">
        <v>122</v>
      </c>
      <c r="AT178" s="12" t="s">
        <v>117</v>
      </c>
      <c r="AU178" s="12" t="s">
        <v>77</v>
      </c>
      <c r="AY178" s="12" t="s">
        <v>114</v>
      </c>
      <c r="BE178" s="146">
        <f>IF(N178="základní",J178,0)</f>
        <v>0</v>
      </c>
      <c r="BF178" s="146">
        <f>IF(N178="snížená",J178,0)</f>
        <v>0</v>
      </c>
      <c r="BG178" s="146">
        <f>IF(N178="zákl. přenesená",J178,0)</f>
        <v>0</v>
      </c>
      <c r="BH178" s="146">
        <f>IF(N178="sníž. přenesená",J178,0)</f>
        <v>0</v>
      </c>
      <c r="BI178" s="146">
        <f>IF(N178="nulová",J178,0)</f>
        <v>0</v>
      </c>
      <c r="BJ178" s="12" t="s">
        <v>75</v>
      </c>
      <c r="BK178" s="146">
        <f>ROUND(I178*H178,2)</f>
        <v>0</v>
      </c>
      <c r="BL178" s="12" t="s">
        <v>122</v>
      </c>
      <c r="BM178" s="12" t="s">
        <v>327</v>
      </c>
    </row>
    <row r="179" spans="2:65" s="1" customFormat="1" ht="11.25">
      <c r="B179" s="26"/>
      <c r="D179" s="147" t="s">
        <v>124</v>
      </c>
      <c r="F179" s="148" t="s">
        <v>328</v>
      </c>
      <c r="I179" s="80"/>
      <c r="L179" s="26"/>
      <c r="M179" s="149"/>
      <c r="N179" s="45"/>
      <c r="O179" s="45"/>
      <c r="P179" s="45"/>
      <c r="Q179" s="45"/>
      <c r="R179" s="45"/>
      <c r="S179" s="45"/>
      <c r="T179" s="46"/>
      <c r="AT179" s="12" t="s">
        <v>124</v>
      </c>
      <c r="AU179" s="12" t="s">
        <v>77</v>
      </c>
    </row>
    <row r="180" spans="2:65" s="1" customFormat="1" ht="16.5" customHeight="1">
      <c r="B180" s="134"/>
      <c r="C180" s="135" t="s">
        <v>329</v>
      </c>
      <c r="D180" s="135" t="s">
        <v>117</v>
      </c>
      <c r="E180" s="136" t="s">
        <v>330</v>
      </c>
      <c r="F180" s="137" t="s">
        <v>331</v>
      </c>
      <c r="G180" s="138" t="s">
        <v>296</v>
      </c>
      <c r="H180" s="139">
        <v>3</v>
      </c>
      <c r="I180" s="140"/>
      <c r="J180" s="141">
        <f>ROUND(I180*H180,2)</f>
        <v>0</v>
      </c>
      <c r="K180" s="137" t="s">
        <v>1</v>
      </c>
      <c r="L180" s="26"/>
      <c r="M180" s="142" t="s">
        <v>1</v>
      </c>
      <c r="N180" s="143" t="s">
        <v>38</v>
      </c>
      <c r="O180" s="45"/>
      <c r="P180" s="144">
        <f>O180*H180</f>
        <v>0</v>
      </c>
      <c r="Q180" s="144">
        <v>1.8400000000000001E-3</v>
      </c>
      <c r="R180" s="144">
        <f>Q180*H180</f>
        <v>5.5200000000000006E-3</v>
      </c>
      <c r="S180" s="144">
        <v>0</v>
      </c>
      <c r="T180" s="145">
        <f>S180*H180</f>
        <v>0</v>
      </c>
      <c r="AR180" s="12" t="s">
        <v>122</v>
      </c>
      <c r="AT180" s="12" t="s">
        <v>117</v>
      </c>
      <c r="AU180" s="12" t="s">
        <v>77</v>
      </c>
      <c r="AY180" s="12" t="s">
        <v>114</v>
      </c>
      <c r="BE180" s="146">
        <f>IF(N180="základní",J180,0)</f>
        <v>0</v>
      </c>
      <c r="BF180" s="146">
        <f>IF(N180="snížená",J180,0)</f>
        <v>0</v>
      </c>
      <c r="BG180" s="146">
        <f>IF(N180="zákl. přenesená",J180,0)</f>
        <v>0</v>
      </c>
      <c r="BH180" s="146">
        <f>IF(N180="sníž. přenesená",J180,0)</f>
        <v>0</v>
      </c>
      <c r="BI180" s="146">
        <f>IF(N180="nulová",J180,0)</f>
        <v>0</v>
      </c>
      <c r="BJ180" s="12" t="s">
        <v>75</v>
      </c>
      <c r="BK180" s="146">
        <f>ROUND(I180*H180,2)</f>
        <v>0</v>
      </c>
      <c r="BL180" s="12" t="s">
        <v>122</v>
      </c>
      <c r="BM180" s="12" t="s">
        <v>332</v>
      </c>
    </row>
    <row r="181" spans="2:65" s="1" customFormat="1" ht="11.25">
      <c r="B181" s="26"/>
      <c r="D181" s="147" t="s">
        <v>124</v>
      </c>
      <c r="F181" s="148" t="s">
        <v>333</v>
      </c>
      <c r="I181" s="80"/>
      <c r="L181" s="26"/>
      <c r="M181" s="149"/>
      <c r="N181" s="45"/>
      <c r="O181" s="45"/>
      <c r="P181" s="45"/>
      <c r="Q181" s="45"/>
      <c r="R181" s="45"/>
      <c r="S181" s="45"/>
      <c r="T181" s="46"/>
      <c r="AT181" s="12" t="s">
        <v>124</v>
      </c>
      <c r="AU181" s="12" t="s">
        <v>77</v>
      </c>
    </row>
    <row r="182" spans="2:65" s="1" customFormat="1" ht="16.5" customHeight="1">
      <c r="B182" s="134"/>
      <c r="C182" s="135" t="s">
        <v>334</v>
      </c>
      <c r="D182" s="135" t="s">
        <v>117</v>
      </c>
      <c r="E182" s="136" t="s">
        <v>335</v>
      </c>
      <c r="F182" s="137" t="s">
        <v>336</v>
      </c>
      <c r="G182" s="138" t="s">
        <v>202</v>
      </c>
      <c r="H182" s="139">
        <v>3</v>
      </c>
      <c r="I182" s="140"/>
      <c r="J182" s="141">
        <f>ROUND(I182*H182,2)</f>
        <v>0</v>
      </c>
      <c r="K182" s="137" t="s">
        <v>121</v>
      </c>
      <c r="L182" s="26"/>
      <c r="M182" s="142" t="s">
        <v>1</v>
      </c>
      <c r="N182" s="143" t="s">
        <v>38</v>
      </c>
      <c r="O182" s="45"/>
      <c r="P182" s="144">
        <f>O182*H182</f>
        <v>0</v>
      </c>
      <c r="Q182" s="144">
        <v>2.3000000000000001E-4</v>
      </c>
      <c r="R182" s="144">
        <f>Q182*H182</f>
        <v>6.9000000000000008E-4</v>
      </c>
      <c r="S182" s="144">
        <v>0</v>
      </c>
      <c r="T182" s="145">
        <f>S182*H182</f>
        <v>0</v>
      </c>
      <c r="AR182" s="12" t="s">
        <v>122</v>
      </c>
      <c r="AT182" s="12" t="s">
        <v>117</v>
      </c>
      <c r="AU182" s="12" t="s">
        <v>77</v>
      </c>
      <c r="AY182" s="12" t="s">
        <v>114</v>
      </c>
      <c r="BE182" s="146">
        <f>IF(N182="základní",J182,0)</f>
        <v>0</v>
      </c>
      <c r="BF182" s="146">
        <f>IF(N182="snížená",J182,0)</f>
        <v>0</v>
      </c>
      <c r="BG182" s="146">
        <f>IF(N182="zákl. přenesená",J182,0)</f>
        <v>0</v>
      </c>
      <c r="BH182" s="146">
        <f>IF(N182="sníž. přenesená",J182,0)</f>
        <v>0</v>
      </c>
      <c r="BI182" s="146">
        <f>IF(N182="nulová",J182,0)</f>
        <v>0</v>
      </c>
      <c r="BJ182" s="12" t="s">
        <v>75</v>
      </c>
      <c r="BK182" s="146">
        <f>ROUND(I182*H182,2)</f>
        <v>0</v>
      </c>
      <c r="BL182" s="12" t="s">
        <v>122</v>
      </c>
      <c r="BM182" s="12" t="s">
        <v>337</v>
      </c>
    </row>
    <row r="183" spans="2:65" s="1" customFormat="1" ht="11.25">
      <c r="B183" s="26"/>
      <c r="D183" s="147" t="s">
        <v>124</v>
      </c>
      <c r="F183" s="148" t="s">
        <v>338</v>
      </c>
      <c r="I183" s="80"/>
      <c r="L183" s="26"/>
      <c r="M183" s="149"/>
      <c r="N183" s="45"/>
      <c r="O183" s="45"/>
      <c r="P183" s="45"/>
      <c r="Q183" s="45"/>
      <c r="R183" s="45"/>
      <c r="S183" s="45"/>
      <c r="T183" s="46"/>
      <c r="AT183" s="12" t="s">
        <v>124</v>
      </c>
      <c r="AU183" s="12" t="s">
        <v>77</v>
      </c>
    </row>
    <row r="184" spans="2:65" s="1" customFormat="1" ht="16.5" customHeight="1">
      <c r="B184" s="134"/>
      <c r="C184" s="135" t="s">
        <v>339</v>
      </c>
      <c r="D184" s="135" t="s">
        <v>117</v>
      </c>
      <c r="E184" s="136" t="s">
        <v>340</v>
      </c>
      <c r="F184" s="137" t="s">
        <v>341</v>
      </c>
      <c r="G184" s="138" t="s">
        <v>202</v>
      </c>
      <c r="H184" s="139">
        <v>5</v>
      </c>
      <c r="I184" s="140"/>
      <c r="J184" s="141">
        <f>ROUND(I184*H184,2)</f>
        <v>0</v>
      </c>
      <c r="K184" s="137" t="s">
        <v>1</v>
      </c>
      <c r="L184" s="26"/>
      <c r="M184" s="142" t="s">
        <v>1</v>
      </c>
      <c r="N184" s="143" t="s">
        <v>38</v>
      </c>
      <c r="O184" s="45"/>
      <c r="P184" s="144">
        <f>O184*H184</f>
        <v>0</v>
      </c>
      <c r="Q184" s="144">
        <v>4.6999999999999999E-4</v>
      </c>
      <c r="R184" s="144">
        <f>Q184*H184</f>
        <v>2.3500000000000001E-3</v>
      </c>
      <c r="S184" s="144">
        <v>0</v>
      </c>
      <c r="T184" s="145">
        <f>S184*H184</f>
        <v>0</v>
      </c>
      <c r="AR184" s="12" t="s">
        <v>122</v>
      </c>
      <c r="AT184" s="12" t="s">
        <v>117</v>
      </c>
      <c r="AU184" s="12" t="s">
        <v>77</v>
      </c>
      <c r="AY184" s="12" t="s">
        <v>114</v>
      </c>
      <c r="BE184" s="146">
        <f>IF(N184="základní",J184,0)</f>
        <v>0</v>
      </c>
      <c r="BF184" s="146">
        <f>IF(N184="snížená",J184,0)</f>
        <v>0</v>
      </c>
      <c r="BG184" s="146">
        <f>IF(N184="zákl. přenesená",J184,0)</f>
        <v>0</v>
      </c>
      <c r="BH184" s="146">
        <f>IF(N184="sníž. přenesená",J184,0)</f>
        <v>0</v>
      </c>
      <c r="BI184" s="146">
        <f>IF(N184="nulová",J184,0)</f>
        <v>0</v>
      </c>
      <c r="BJ184" s="12" t="s">
        <v>75</v>
      </c>
      <c r="BK184" s="146">
        <f>ROUND(I184*H184,2)</f>
        <v>0</v>
      </c>
      <c r="BL184" s="12" t="s">
        <v>122</v>
      </c>
      <c r="BM184" s="12" t="s">
        <v>342</v>
      </c>
    </row>
    <row r="185" spans="2:65" s="1" customFormat="1" ht="11.25">
      <c r="B185" s="26"/>
      <c r="D185" s="147" t="s">
        <v>124</v>
      </c>
      <c r="F185" s="148" t="s">
        <v>343</v>
      </c>
      <c r="I185" s="80"/>
      <c r="L185" s="26"/>
      <c r="M185" s="149"/>
      <c r="N185" s="45"/>
      <c r="O185" s="45"/>
      <c r="P185" s="45"/>
      <c r="Q185" s="45"/>
      <c r="R185" s="45"/>
      <c r="S185" s="45"/>
      <c r="T185" s="46"/>
      <c r="AT185" s="12" t="s">
        <v>124</v>
      </c>
      <c r="AU185" s="12" t="s">
        <v>77</v>
      </c>
    </row>
    <row r="186" spans="2:65" s="1" customFormat="1" ht="16.5" customHeight="1">
      <c r="B186" s="134"/>
      <c r="C186" s="135" t="s">
        <v>344</v>
      </c>
      <c r="D186" s="135" t="s">
        <v>117</v>
      </c>
      <c r="E186" s="136" t="s">
        <v>345</v>
      </c>
      <c r="F186" s="137" t="s">
        <v>346</v>
      </c>
      <c r="G186" s="138" t="s">
        <v>202</v>
      </c>
      <c r="H186" s="139">
        <v>1</v>
      </c>
      <c r="I186" s="140"/>
      <c r="J186" s="141">
        <f>ROUND(I186*H186,2)</f>
        <v>0</v>
      </c>
      <c r="K186" s="137" t="s">
        <v>121</v>
      </c>
      <c r="L186" s="26"/>
      <c r="M186" s="142" t="s">
        <v>1</v>
      </c>
      <c r="N186" s="143" t="s">
        <v>38</v>
      </c>
      <c r="O186" s="45"/>
      <c r="P186" s="144">
        <f>O186*H186</f>
        <v>0</v>
      </c>
      <c r="Q186" s="144">
        <v>6.6E-4</v>
      </c>
      <c r="R186" s="144">
        <f>Q186*H186</f>
        <v>6.6E-4</v>
      </c>
      <c r="S186" s="144">
        <v>0</v>
      </c>
      <c r="T186" s="145">
        <f>S186*H186</f>
        <v>0</v>
      </c>
      <c r="AR186" s="12" t="s">
        <v>122</v>
      </c>
      <c r="AT186" s="12" t="s">
        <v>117</v>
      </c>
      <c r="AU186" s="12" t="s">
        <v>77</v>
      </c>
      <c r="AY186" s="12" t="s">
        <v>114</v>
      </c>
      <c r="BE186" s="146">
        <f>IF(N186="základní",J186,0)</f>
        <v>0</v>
      </c>
      <c r="BF186" s="146">
        <f>IF(N186="snížená",J186,0)</f>
        <v>0</v>
      </c>
      <c r="BG186" s="146">
        <f>IF(N186="zákl. přenesená",J186,0)</f>
        <v>0</v>
      </c>
      <c r="BH186" s="146">
        <f>IF(N186="sníž. přenesená",J186,0)</f>
        <v>0</v>
      </c>
      <c r="BI186" s="146">
        <f>IF(N186="nulová",J186,0)</f>
        <v>0</v>
      </c>
      <c r="BJ186" s="12" t="s">
        <v>75</v>
      </c>
      <c r="BK186" s="146">
        <f>ROUND(I186*H186,2)</f>
        <v>0</v>
      </c>
      <c r="BL186" s="12" t="s">
        <v>122</v>
      </c>
      <c r="BM186" s="12" t="s">
        <v>347</v>
      </c>
    </row>
    <row r="187" spans="2:65" s="1" customFormat="1" ht="11.25">
      <c r="B187" s="26"/>
      <c r="D187" s="147" t="s">
        <v>124</v>
      </c>
      <c r="F187" s="148" t="s">
        <v>348</v>
      </c>
      <c r="I187" s="80"/>
      <c r="L187" s="26"/>
      <c r="M187" s="149"/>
      <c r="N187" s="45"/>
      <c r="O187" s="45"/>
      <c r="P187" s="45"/>
      <c r="Q187" s="45"/>
      <c r="R187" s="45"/>
      <c r="S187" s="45"/>
      <c r="T187" s="46"/>
      <c r="AT187" s="12" t="s">
        <v>124</v>
      </c>
      <c r="AU187" s="12" t="s">
        <v>77</v>
      </c>
    </row>
    <row r="188" spans="2:65" s="1" customFormat="1" ht="16.5" customHeight="1">
      <c r="B188" s="134"/>
      <c r="C188" s="135" t="s">
        <v>349</v>
      </c>
      <c r="D188" s="135" t="s">
        <v>117</v>
      </c>
      <c r="E188" s="136" t="s">
        <v>350</v>
      </c>
      <c r="F188" s="137" t="s">
        <v>351</v>
      </c>
      <c r="G188" s="138" t="s">
        <v>171</v>
      </c>
      <c r="H188" s="160"/>
      <c r="I188" s="140"/>
      <c r="J188" s="141">
        <f>ROUND(I188*H188,2)</f>
        <v>0</v>
      </c>
      <c r="K188" s="137" t="s">
        <v>121</v>
      </c>
      <c r="L188" s="26"/>
      <c r="M188" s="142" t="s">
        <v>1</v>
      </c>
      <c r="N188" s="143" t="s">
        <v>38</v>
      </c>
      <c r="O188" s="45"/>
      <c r="P188" s="144">
        <f>O188*H188</f>
        <v>0</v>
      </c>
      <c r="Q188" s="144">
        <v>0</v>
      </c>
      <c r="R188" s="144">
        <f>Q188*H188</f>
        <v>0</v>
      </c>
      <c r="S188" s="144">
        <v>0</v>
      </c>
      <c r="T188" s="145">
        <f>S188*H188</f>
        <v>0</v>
      </c>
      <c r="AR188" s="12" t="s">
        <v>122</v>
      </c>
      <c r="AT188" s="12" t="s">
        <v>117</v>
      </c>
      <c r="AU188" s="12" t="s">
        <v>77</v>
      </c>
      <c r="AY188" s="12" t="s">
        <v>114</v>
      </c>
      <c r="BE188" s="146">
        <f>IF(N188="základní",J188,0)</f>
        <v>0</v>
      </c>
      <c r="BF188" s="146">
        <f>IF(N188="snížená",J188,0)</f>
        <v>0</v>
      </c>
      <c r="BG188" s="146">
        <f>IF(N188="zákl. přenesená",J188,0)</f>
        <v>0</v>
      </c>
      <c r="BH188" s="146">
        <f>IF(N188="sníž. přenesená",J188,0)</f>
        <v>0</v>
      </c>
      <c r="BI188" s="146">
        <f>IF(N188="nulová",J188,0)</f>
        <v>0</v>
      </c>
      <c r="BJ188" s="12" t="s">
        <v>75</v>
      </c>
      <c r="BK188" s="146">
        <f>ROUND(I188*H188,2)</f>
        <v>0</v>
      </c>
      <c r="BL188" s="12" t="s">
        <v>122</v>
      </c>
      <c r="BM188" s="12" t="s">
        <v>352</v>
      </c>
    </row>
    <row r="189" spans="2:65" s="1" customFormat="1" ht="19.5">
      <c r="B189" s="26"/>
      <c r="D189" s="147" t="s">
        <v>124</v>
      </c>
      <c r="F189" s="148" t="s">
        <v>353</v>
      </c>
      <c r="I189" s="80"/>
      <c r="L189" s="26"/>
      <c r="M189" s="149"/>
      <c r="N189" s="45"/>
      <c r="O189" s="45"/>
      <c r="P189" s="45"/>
      <c r="Q189" s="45"/>
      <c r="R189" s="45"/>
      <c r="S189" s="45"/>
      <c r="T189" s="46"/>
      <c r="AT189" s="12" t="s">
        <v>124</v>
      </c>
      <c r="AU189" s="12" t="s">
        <v>77</v>
      </c>
    </row>
    <row r="190" spans="2:65" s="10" customFormat="1" ht="25.9" customHeight="1">
      <c r="B190" s="121"/>
      <c r="D190" s="122" t="s">
        <v>66</v>
      </c>
      <c r="E190" s="123" t="s">
        <v>354</v>
      </c>
      <c r="F190" s="123" t="s">
        <v>355</v>
      </c>
      <c r="I190" s="124"/>
      <c r="J190" s="125">
        <f>BK190</f>
        <v>0</v>
      </c>
      <c r="L190" s="121"/>
      <c r="M190" s="126"/>
      <c r="N190" s="127"/>
      <c r="O190" s="127"/>
      <c r="P190" s="128">
        <f>SUM(P191:P192)</f>
        <v>0</v>
      </c>
      <c r="Q190" s="127"/>
      <c r="R190" s="128">
        <f>SUM(R191:R192)</f>
        <v>0</v>
      </c>
      <c r="S190" s="127"/>
      <c r="T190" s="129">
        <f>SUM(T191:T192)</f>
        <v>0</v>
      </c>
      <c r="AR190" s="122" t="s">
        <v>135</v>
      </c>
      <c r="AT190" s="130" t="s">
        <v>66</v>
      </c>
      <c r="AU190" s="130" t="s">
        <v>67</v>
      </c>
      <c r="AY190" s="122" t="s">
        <v>114</v>
      </c>
      <c r="BK190" s="131">
        <f>SUM(BK191:BK192)</f>
        <v>0</v>
      </c>
    </row>
    <row r="191" spans="2:65" s="1" customFormat="1" ht="16.5" customHeight="1">
      <c r="B191" s="134"/>
      <c r="C191" s="135" t="s">
        <v>356</v>
      </c>
      <c r="D191" s="135" t="s">
        <v>117</v>
      </c>
      <c r="E191" s="136" t="s">
        <v>357</v>
      </c>
      <c r="F191" s="137" t="s">
        <v>358</v>
      </c>
      <c r="G191" s="138" t="s">
        <v>359</v>
      </c>
      <c r="H191" s="139">
        <v>20</v>
      </c>
      <c r="I191" s="140"/>
      <c r="J191" s="141">
        <f>ROUND(I191*H191,2)</f>
        <v>0</v>
      </c>
      <c r="K191" s="137" t="s">
        <v>121</v>
      </c>
      <c r="L191" s="26"/>
      <c r="M191" s="142" t="s">
        <v>1</v>
      </c>
      <c r="N191" s="143" t="s">
        <v>38</v>
      </c>
      <c r="O191" s="45"/>
      <c r="P191" s="144">
        <f>O191*H191</f>
        <v>0</v>
      </c>
      <c r="Q191" s="144">
        <v>0</v>
      </c>
      <c r="R191" s="144">
        <f>Q191*H191</f>
        <v>0</v>
      </c>
      <c r="S191" s="144">
        <v>0</v>
      </c>
      <c r="T191" s="145">
        <f>S191*H191</f>
        <v>0</v>
      </c>
      <c r="AR191" s="12" t="s">
        <v>360</v>
      </c>
      <c r="AT191" s="12" t="s">
        <v>117</v>
      </c>
      <c r="AU191" s="12" t="s">
        <v>75</v>
      </c>
      <c r="AY191" s="12" t="s">
        <v>114</v>
      </c>
      <c r="BE191" s="146">
        <f>IF(N191="základní",J191,0)</f>
        <v>0</v>
      </c>
      <c r="BF191" s="146">
        <f>IF(N191="snížená",J191,0)</f>
        <v>0</v>
      </c>
      <c r="BG191" s="146">
        <f>IF(N191="zákl. přenesená",J191,0)</f>
        <v>0</v>
      </c>
      <c r="BH191" s="146">
        <f>IF(N191="sníž. přenesená",J191,0)</f>
        <v>0</v>
      </c>
      <c r="BI191" s="146">
        <f>IF(N191="nulová",J191,0)</f>
        <v>0</v>
      </c>
      <c r="BJ191" s="12" t="s">
        <v>75</v>
      </c>
      <c r="BK191" s="146">
        <f>ROUND(I191*H191,2)</f>
        <v>0</v>
      </c>
      <c r="BL191" s="12" t="s">
        <v>360</v>
      </c>
      <c r="BM191" s="12" t="s">
        <v>361</v>
      </c>
    </row>
    <row r="192" spans="2:65" s="1" customFormat="1" ht="19.5">
      <c r="B192" s="26"/>
      <c r="D192" s="147" t="s">
        <v>124</v>
      </c>
      <c r="F192" s="148" t="s">
        <v>362</v>
      </c>
      <c r="I192" s="80"/>
      <c r="L192" s="26"/>
      <c r="M192" s="149"/>
      <c r="N192" s="45"/>
      <c r="O192" s="45"/>
      <c r="P192" s="45"/>
      <c r="Q192" s="45"/>
      <c r="R192" s="45"/>
      <c r="S192" s="45"/>
      <c r="T192" s="46"/>
      <c r="AT192" s="12" t="s">
        <v>124</v>
      </c>
      <c r="AU192" s="12" t="s">
        <v>75</v>
      </c>
    </row>
    <row r="193" spans="2:65" s="10" customFormat="1" ht="25.9" customHeight="1">
      <c r="B193" s="121"/>
      <c r="D193" s="122" t="s">
        <v>66</v>
      </c>
      <c r="E193" s="123" t="s">
        <v>363</v>
      </c>
      <c r="F193" s="123" t="s">
        <v>364</v>
      </c>
      <c r="I193" s="124"/>
      <c r="J193" s="125">
        <f>BK193</f>
        <v>0</v>
      </c>
      <c r="L193" s="121"/>
      <c r="M193" s="126"/>
      <c r="N193" s="127"/>
      <c r="O193" s="127"/>
      <c r="P193" s="128">
        <f>P194+P197</f>
        <v>0</v>
      </c>
      <c r="Q193" s="127"/>
      <c r="R193" s="128">
        <f>R194+R197</f>
        <v>0</v>
      </c>
      <c r="S193" s="127"/>
      <c r="T193" s="129">
        <f>T194+T197</f>
        <v>0</v>
      </c>
      <c r="AR193" s="122" t="s">
        <v>139</v>
      </c>
      <c r="AT193" s="130" t="s">
        <v>66</v>
      </c>
      <c r="AU193" s="130" t="s">
        <v>67</v>
      </c>
      <c r="AY193" s="122" t="s">
        <v>114</v>
      </c>
      <c r="BK193" s="131">
        <f>BK194+BK197</f>
        <v>0</v>
      </c>
    </row>
    <row r="194" spans="2:65" s="10" customFormat="1" ht="22.9" customHeight="1">
      <c r="B194" s="121"/>
      <c r="D194" s="122" t="s">
        <v>66</v>
      </c>
      <c r="E194" s="132" t="s">
        <v>365</v>
      </c>
      <c r="F194" s="132" t="s">
        <v>366</v>
      </c>
      <c r="I194" s="124"/>
      <c r="J194" s="133">
        <f>BK194</f>
        <v>0</v>
      </c>
      <c r="L194" s="121"/>
      <c r="M194" s="126"/>
      <c r="N194" s="127"/>
      <c r="O194" s="127"/>
      <c r="P194" s="128">
        <f>SUM(P195:P196)</f>
        <v>0</v>
      </c>
      <c r="Q194" s="127"/>
      <c r="R194" s="128">
        <f>SUM(R195:R196)</f>
        <v>0</v>
      </c>
      <c r="S194" s="127"/>
      <c r="T194" s="129">
        <f>SUM(T195:T196)</f>
        <v>0</v>
      </c>
      <c r="AR194" s="122" t="s">
        <v>139</v>
      </c>
      <c r="AT194" s="130" t="s">
        <v>66</v>
      </c>
      <c r="AU194" s="130" t="s">
        <v>75</v>
      </c>
      <c r="AY194" s="122" t="s">
        <v>114</v>
      </c>
      <c r="BK194" s="131">
        <f>SUM(BK195:BK196)</f>
        <v>0</v>
      </c>
    </row>
    <row r="195" spans="2:65" s="1" customFormat="1" ht="16.5" customHeight="1">
      <c r="B195" s="134"/>
      <c r="C195" s="135" t="s">
        <v>367</v>
      </c>
      <c r="D195" s="135" t="s">
        <v>117</v>
      </c>
      <c r="E195" s="136" t="s">
        <v>368</v>
      </c>
      <c r="F195" s="137" t="s">
        <v>369</v>
      </c>
      <c r="G195" s="138" t="s">
        <v>296</v>
      </c>
      <c r="H195" s="139">
        <v>1</v>
      </c>
      <c r="I195" s="140"/>
      <c r="J195" s="141">
        <f>ROUND(I195*H195,2)</f>
        <v>0</v>
      </c>
      <c r="K195" s="137" t="s">
        <v>121</v>
      </c>
      <c r="L195" s="26"/>
      <c r="M195" s="142" t="s">
        <v>1</v>
      </c>
      <c r="N195" s="143" t="s">
        <v>38</v>
      </c>
      <c r="O195" s="45"/>
      <c r="P195" s="144">
        <f>O195*H195</f>
        <v>0</v>
      </c>
      <c r="Q195" s="144">
        <v>0</v>
      </c>
      <c r="R195" s="144">
        <f>Q195*H195</f>
        <v>0</v>
      </c>
      <c r="S195" s="144">
        <v>0</v>
      </c>
      <c r="T195" s="145">
        <f>S195*H195</f>
        <v>0</v>
      </c>
      <c r="AR195" s="12" t="s">
        <v>370</v>
      </c>
      <c r="AT195" s="12" t="s">
        <v>117</v>
      </c>
      <c r="AU195" s="12" t="s">
        <v>77</v>
      </c>
      <c r="AY195" s="12" t="s">
        <v>114</v>
      </c>
      <c r="BE195" s="146">
        <f>IF(N195="základní",J195,0)</f>
        <v>0</v>
      </c>
      <c r="BF195" s="146">
        <f>IF(N195="snížená",J195,0)</f>
        <v>0</v>
      </c>
      <c r="BG195" s="146">
        <f>IF(N195="zákl. přenesená",J195,0)</f>
        <v>0</v>
      </c>
      <c r="BH195" s="146">
        <f>IF(N195="sníž. přenesená",J195,0)</f>
        <v>0</v>
      </c>
      <c r="BI195" s="146">
        <f>IF(N195="nulová",J195,0)</f>
        <v>0</v>
      </c>
      <c r="BJ195" s="12" t="s">
        <v>75</v>
      </c>
      <c r="BK195" s="146">
        <f>ROUND(I195*H195,2)</f>
        <v>0</v>
      </c>
      <c r="BL195" s="12" t="s">
        <v>370</v>
      </c>
      <c r="BM195" s="12" t="s">
        <v>371</v>
      </c>
    </row>
    <row r="196" spans="2:65" s="1" customFormat="1" ht="11.25">
      <c r="B196" s="26"/>
      <c r="D196" s="147" t="s">
        <v>124</v>
      </c>
      <c r="F196" s="148" t="s">
        <v>369</v>
      </c>
      <c r="I196" s="80"/>
      <c r="L196" s="26"/>
      <c r="M196" s="149"/>
      <c r="N196" s="45"/>
      <c r="O196" s="45"/>
      <c r="P196" s="45"/>
      <c r="Q196" s="45"/>
      <c r="R196" s="45"/>
      <c r="S196" s="45"/>
      <c r="T196" s="46"/>
      <c r="AT196" s="12" t="s">
        <v>124</v>
      </c>
      <c r="AU196" s="12" t="s">
        <v>77</v>
      </c>
    </row>
    <row r="197" spans="2:65" s="10" customFormat="1" ht="22.9" customHeight="1">
      <c r="B197" s="121"/>
      <c r="D197" s="122" t="s">
        <v>66</v>
      </c>
      <c r="E197" s="132" t="s">
        <v>372</v>
      </c>
      <c r="F197" s="132" t="s">
        <v>373</v>
      </c>
      <c r="I197" s="124"/>
      <c r="J197" s="133">
        <f>BK197</f>
        <v>0</v>
      </c>
      <c r="L197" s="121"/>
      <c r="M197" s="126"/>
      <c r="N197" s="127"/>
      <c r="O197" s="127"/>
      <c r="P197" s="128">
        <f>SUM(P198:P199)</f>
        <v>0</v>
      </c>
      <c r="Q197" s="127"/>
      <c r="R197" s="128">
        <f>SUM(R198:R199)</f>
        <v>0</v>
      </c>
      <c r="S197" s="127"/>
      <c r="T197" s="129">
        <f>SUM(T198:T199)</f>
        <v>0</v>
      </c>
      <c r="AR197" s="122" t="s">
        <v>139</v>
      </c>
      <c r="AT197" s="130" t="s">
        <v>66</v>
      </c>
      <c r="AU197" s="130" t="s">
        <v>75</v>
      </c>
      <c r="AY197" s="122" t="s">
        <v>114</v>
      </c>
      <c r="BK197" s="131">
        <f>SUM(BK198:BK199)</f>
        <v>0</v>
      </c>
    </row>
    <row r="198" spans="2:65" s="1" customFormat="1" ht="16.5" customHeight="1">
      <c r="B198" s="134"/>
      <c r="C198" s="135" t="s">
        <v>374</v>
      </c>
      <c r="D198" s="135" t="s">
        <v>117</v>
      </c>
      <c r="E198" s="136" t="s">
        <v>375</v>
      </c>
      <c r="F198" s="137" t="s">
        <v>376</v>
      </c>
      <c r="G198" s="138" t="s">
        <v>296</v>
      </c>
      <c r="H198" s="139">
        <v>1</v>
      </c>
      <c r="I198" s="140"/>
      <c r="J198" s="141">
        <f>ROUND(I198*H198,2)</f>
        <v>0</v>
      </c>
      <c r="K198" s="137" t="s">
        <v>1</v>
      </c>
      <c r="L198" s="26"/>
      <c r="M198" s="142" t="s">
        <v>1</v>
      </c>
      <c r="N198" s="143" t="s">
        <v>38</v>
      </c>
      <c r="O198" s="45"/>
      <c r="P198" s="144">
        <f>O198*H198</f>
        <v>0</v>
      </c>
      <c r="Q198" s="144">
        <v>0</v>
      </c>
      <c r="R198" s="144">
        <f>Q198*H198</f>
        <v>0</v>
      </c>
      <c r="S198" s="144">
        <v>0</v>
      </c>
      <c r="T198" s="145">
        <f>S198*H198</f>
        <v>0</v>
      </c>
      <c r="AR198" s="12" t="s">
        <v>370</v>
      </c>
      <c r="AT198" s="12" t="s">
        <v>117</v>
      </c>
      <c r="AU198" s="12" t="s">
        <v>77</v>
      </c>
      <c r="AY198" s="12" t="s">
        <v>114</v>
      </c>
      <c r="BE198" s="146">
        <f>IF(N198="základní",J198,0)</f>
        <v>0</v>
      </c>
      <c r="BF198" s="146">
        <f>IF(N198="snížená",J198,0)</f>
        <v>0</v>
      </c>
      <c r="BG198" s="146">
        <f>IF(N198="zákl. přenesená",J198,0)</f>
        <v>0</v>
      </c>
      <c r="BH198" s="146">
        <f>IF(N198="sníž. přenesená",J198,0)</f>
        <v>0</v>
      </c>
      <c r="BI198" s="146">
        <f>IF(N198="nulová",J198,0)</f>
        <v>0</v>
      </c>
      <c r="BJ198" s="12" t="s">
        <v>75</v>
      </c>
      <c r="BK198" s="146">
        <f>ROUND(I198*H198,2)</f>
        <v>0</v>
      </c>
      <c r="BL198" s="12" t="s">
        <v>370</v>
      </c>
      <c r="BM198" s="12" t="s">
        <v>377</v>
      </c>
    </row>
    <row r="199" spans="2:65" s="1" customFormat="1" ht="11.25">
      <c r="B199" s="26"/>
      <c r="D199" s="147" t="s">
        <v>124</v>
      </c>
      <c r="F199" s="148" t="s">
        <v>376</v>
      </c>
      <c r="I199" s="80"/>
      <c r="L199" s="26"/>
      <c r="M199" s="161"/>
      <c r="N199" s="162"/>
      <c r="O199" s="162"/>
      <c r="P199" s="162"/>
      <c r="Q199" s="162"/>
      <c r="R199" s="162"/>
      <c r="S199" s="162"/>
      <c r="T199" s="163"/>
      <c r="AT199" s="12" t="s">
        <v>124</v>
      </c>
      <c r="AU199" s="12" t="s">
        <v>77</v>
      </c>
    </row>
    <row r="200" spans="2:65" s="1" customFormat="1" ht="6.95" customHeight="1">
      <c r="B200" s="35"/>
      <c r="C200" s="36"/>
      <c r="D200" s="36"/>
      <c r="E200" s="36"/>
      <c r="F200" s="36"/>
      <c r="G200" s="36"/>
      <c r="H200" s="36"/>
      <c r="I200" s="96"/>
      <c r="J200" s="36"/>
      <c r="K200" s="36"/>
      <c r="L200" s="26"/>
    </row>
  </sheetData>
  <autoFilter ref="C87:K199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8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18"/>
  <sheetViews>
    <sheetView showGridLines="0" tabSelected="1" topLeftCell="A8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78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4" t="s">
        <v>5</v>
      </c>
      <c r="M2" s="175"/>
      <c r="N2" s="175"/>
      <c r="O2" s="175"/>
      <c r="P2" s="175"/>
      <c r="Q2" s="175"/>
      <c r="R2" s="175"/>
      <c r="S2" s="175"/>
      <c r="T2" s="175"/>
      <c r="U2" s="175"/>
      <c r="V2" s="175"/>
      <c r="AT2" s="12" t="s">
        <v>80</v>
      </c>
    </row>
    <row r="3" spans="2:46" ht="6.95" customHeight="1">
      <c r="B3" s="13"/>
      <c r="C3" s="14"/>
      <c r="D3" s="14"/>
      <c r="E3" s="14"/>
      <c r="F3" s="14"/>
      <c r="G3" s="14"/>
      <c r="H3" s="14"/>
      <c r="I3" s="79"/>
      <c r="J3" s="14"/>
      <c r="K3" s="14"/>
      <c r="L3" s="15"/>
      <c r="AT3" s="12" t="s">
        <v>77</v>
      </c>
    </row>
    <row r="4" spans="2:46" ht="24.95" customHeight="1">
      <c r="B4" s="15"/>
      <c r="D4" s="16" t="s">
        <v>81</v>
      </c>
      <c r="L4" s="15"/>
      <c r="M4" s="17" t="s">
        <v>10</v>
      </c>
      <c r="AT4" s="12" t="s">
        <v>3</v>
      </c>
    </row>
    <row r="5" spans="2:46" ht="6.95" customHeight="1">
      <c r="B5" s="15"/>
      <c r="L5" s="15"/>
    </row>
    <row r="6" spans="2:46" ht="12" customHeight="1">
      <c r="B6" s="15"/>
      <c r="D6" s="21" t="s">
        <v>16</v>
      </c>
      <c r="L6" s="15"/>
    </row>
    <row r="7" spans="2:46" ht="16.5" customHeight="1">
      <c r="B7" s="15"/>
      <c r="E7" s="202" t="str">
        <f>'Rekapitulace stavby'!K6</f>
        <v>kuchyně Benešov</v>
      </c>
      <c r="F7" s="203"/>
      <c r="G7" s="203"/>
      <c r="H7" s="203"/>
      <c r="L7" s="15"/>
    </row>
    <row r="8" spans="2:46" s="1" customFormat="1" ht="12" customHeight="1">
      <c r="B8" s="26"/>
      <c r="D8" s="21" t="s">
        <v>82</v>
      </c>
      <c r="I8" s="80"/>
      <c r="L8" s="26"/>
    </row>
    <row r="9" spans="2:46" s="1" customFormat="1" ht="36.950000000000003" customHeight="1">
      <c r="B9" s="26"/>
      <c r="E9" s="182" t="s">
        <v>378</v>
      </c>
      <c r="F9" s="181"/>
      <c r="G9" s="181"/>
      <c r="H9" s="181"/>
      <c r="I9" s="80"/>
      <c r="L9" s="26"/>
    </row>
    <row r="10" spans="2:46" s="1" customFormat="1" ht="11.25">
      <c r="B10" s="26"/>
      <c r="I10" s="80"/>
      <c r="L10" s="26"/>
    </row>
    <row r="11" spans="2:46" s="1" customFormat="1" ht="12" customHeight="1">
      <c r="B11" s="26"/>
      <c r="D11" s="21" t="s">
        <v>18</v>
      </c>
      <c r="F11" s="12" t="s">
        <v>1</v>
      </c>
      <c r="I11" s="81" t="s">
        <v>19</v>
      </c>
      <c r="J11" s="12" t="s">
        <v>1</v>
      </c>
      <c r="L11" s="26"/>
    </row>
    <row r="12" spans="2:46" s="1" customFormat="1" ht="12" customHeight="1">
      <c r="B12" s="26"/>
      <c r="D12" s="21" t="s">
        <v>20</v>
      </c>
      <c r="F12" s="12" t="s">
        <v>21</v>
      </c>
      <c r="I12" s="81" t="s">
        <v>22</v>
      </c>
      <c r="J12" s="42" t="str">
        <f>'Rekapitulace stavby'!AN8</f>
        <v>20. 5. 2019</v>
      </c>
      <c r="L12" s="26"/>
    </row>
    <row r="13" spans="2:46" s="1" customFormat="1" ht="10.9" customHeight="1">
      <c r="B13" s="26"/>
      <c r="I13" s="80"/>
      <c r="L13" s="26"/>
    </row>
    <row r="14" spans="2:46" s="1" customFormat="1" ht="12" customHeight="1">
      <c r="B14" s="26"/>
      <c r="D14" s="21" t="s">
        <v>24</v>
      </c>
      <c r="I14" s="81" t="s">
        <v>25</v>
      </c>
      <c r="J14" s="12" t="str">
        <f>IF('Rekapitulace stavby'!AN10="","",'Rekapitulace stavby'!AN10)</f>
        <v/>
      </c>
      <c r="L14" s="26"/>
    </row>
    <row r="15" spans="2:46" s="1" customFormat="1" ht="18" customHeight="1">
      <c r="B15" s="26"/>
      <c r="E15" s="12" t="str">
        <f>IF('Rekapitulace stavby'!E11="","",'Rekapitulace stavby'!E11)</f>
        <v xml:space="preserve"> </v>
      </c>
      <c r="I15" s="81" t="s">
        <v>26</v>
      </c>
      <c r="J15" s="12" t="str">
        <f>IF('Rekapitulace stavby'!AN11="","",'Rekapitulace stavby'!AN11)</f>
        <v/>
      </c>
      <c r="L15" s="26"/>
    </row>
    <row r="16" spans="2:46" s="1" customFormat="1" ht="6.95" customHeight="1">
      <c r="B16" s="26"/>
      <c r="I16" s="80"/>
      <c r="L16" s="26"/>
    </row>
    <row r="17" spans="2:12" s="1" customFormat="1" ht="12" customHeight="1">
      <c r="B17" s="26"/>
      <c r="D17" s="21" t="s">
        <v>27</v>
      </c>
      <c r="I17" s="81" t="s">
        <v>25</v>
      </c>
      <c r="J17" s="22" t="str">
        <f>'Rekapitulace stavby'!AN13</f>
        <v>Vyplň údaj</v>
      </c>
      <c r="L17" s="26"/>
    </row>
    <row r="18" spans="2:12" s="1" customFormat="1" ht="18" customHeight="1">
      <c r="B18" s="26"/>
      <c r="E18" s="204" t="str">
        <f>'Rekapitulace stavby'!E14</f>
        <v>Vyplň údaj</v>
      </c>
      <c r="F18" s="185"/>
      <c r="G18" s="185"/>
      <c r="H18" s="185"/>
      <c r="I18" s="81" t="s">
        <v>26</v>
      </c>
      <c r="J18" s="22" t="str">
        <f>'Rekapitulace stavby'!AN14</f>
        <v>Vyplň údaj</v>
      </c>
      <c r="L18" s="26"/>
    </row>
    <row r="19" spans="2:12" s="1" customFormat="1" ht="6.95" customHeight="1">
      <c r="B19" s="26"/>
      <c r="I19" s="80"/>
      <c r="L19" s="26"/>
    </row>
    <row r="20" spans="2:12" s="1" customFormat="1" ht="12" customHeight="1">
      <c r="B20" s="26"/>
      <c r="D20" s="21" t="s">
        <v>29</v>
      </c>
      <c r="I20" s="81" t="s">
        <v>25</v>
      </c>
      <c r="J20" s="12" t="str">
        <f>IF('Rekapitulace stavby'!AN16="","",'Rekapitulace stavby'!AN16)</f>
        <v/>
      </c>
      <c r="L20" s="26"/>
    </row>
    <row r="21" spans="2:12" s="1" customFormat="1" ht="18" customHeight="1">
      <c r="B21" s="26"/>
      <c r="E21" s="12" t="str">
        <f>IF('Rekapitulace stavby'!E17="","",'Rekapitulace stavby'!E17)</f>
        <v xml:space="preserve"> </v>
      </c>
      <c r="I21" s="81" t="s">
        <v>26</v>
      </c>
      <c r="J21" s="12" t="str">
        <f>IF('Rekapitulace stavby'!AN17="","",'Rekapitulace stavby'!AN17)</f>
        <v/>
      </c>
      <c r="L21" s="26"/>
    </row>
    <row r="22" spans="2:12" s="1" customFormat="1" ht="6.95" customHeight="1">
      <c r="B22" s="26"/>
      <c r="I22" s="80"/>
      <c r="L22" s="26"/>
    </row>
    <row r="23" spans="2:12" s="1" customFormat="1" ht="12" customHeight="1">
      <c r="B23" s="26"/>
      <c r="D23" s="21" t="s">
        <v>31</v>
      </c>
      <c r="I23" s="81" t="s">
        <v>25</v>
      </c>
      <c r="J23" s="12" t="str">
        <f>IF('Rekapitulace stavby'!AN19="","",'Rekapitulace stavby'!AN19)</f>
        <v/>
      </c>
      <c r="L23" s="26"/>
    </row>
    <row r="24" spans="2:12" s="1" customFormat="1" ht="18" customHeight="1">
      <c r="B24" s="26"/>
      <c r="E24" s="12" t="str">
        <f>IF('Rekapitulace stavby'!E20="","",'Rekapitulace stavby'!E20)</f>
        <v xml:space="preserve"> </v>
      </c>
      <c r="I24" s="81" t="s">
        <v>26</v>
      </c>
      <c r="J24" s="12" t="str">
        <f>IF('Rekapitulace stavby'!AN20="","",'Rekapitulace stavby'!AN20)</f>
        <v/>
      </c>
      <c r="L24" s="26"/>
    </row>
    <row r="25" spans="2:12" s="1" customFormat="1" ht="6.95" customHeight="1">
      <c r="B25" s="26"/>
      <c r="I25" s="80"/>
      <c r="L25" s="26"/>
    </row>
    <row r="26" spans="2:12" s="1" customFormat="1" ht="12" customHeight="1">
      <c r="B26" s="26"/>
      <c r="D26" s="21" t="s">
        <v>32</v>
      </c>
      <c r="I26" s="80"/>
      <c r="L26" s="26"/>
    </row>
    <row r="27" spans="2:12" s="6" customFormat="1" ht="101.25" customHeight="1">
      <c r="B27" s="82"/>
      <c r="E27" s="189" t="s">
        <v>84</v>
      </c>
      <c r="F27" s="189"/>
      <c r="G27" s="189"/>
      <c r="H27" s="189"/>
      <c r="I27" s="83"/>
      <c r="L27" s="82"/>
    </row>
    <row r="28" spans="2:12" s="1" customFormat="1" ht="6.95" customHeight="1">
      <c r="B28" s="26"/>
      <c r="I28" s="80"/>
      <c r="L28" s="26"/>
    </row>
    <row r="29" spans="2:12" s="1" customFormat="1" ht="6.95" customHeight="1">
      <c r="B29" s="26"/>
      <c r="D29" s="43"/>
      <c r="E29" s="43"/>
      <c r="F29" s="43"/>
      <c r="G29" s="43"/>
      <c r="H29" s="43"/>
      <c r="I29" s="84"/>
      <c r="J29" s="43"/>
      <c r="K29" s="43"/>
      <c r="L29" s="26"/>
    </row>
    <row r="30" spans="2:12" s="1" customFormat="1" ht="25.35" customHeight="1">
      <c r="B30" s="26"/>
      <c r="D30" s="85" t="s">
        <v>33</v>
      </c>
      <c r="I30" s="80"/>
      <c r="J30" s="56">
        <f>ROUND(J86, 2)</f>
        <v>0</v>
      </c>
      <c r="L30" s="26"/>
    </row>
    <row r="31" spans="2:12" s="1" customFormat="1" ht="6.95" customHeight="1">
      <c r="B31" s="26"/>
      <c r="D31" s="43"/>
      <c r="E31" s="43"/>
      <c r="F31" s="43"/>
      <c r="G31" s="43"/>
      <c r="H31" s="43"/>
      <c r="I31" s="84"/>
      <c r="J31" s="43"/>
      <c r="K31" s="43"/>
      <c r="L31" s="26"/>
    </row>
    <row r="32" spans="2:12" s="1" customFormat="1" ht="14.45" customHeight="1">
      <c r="B32" s="26"/>
      <c r="F32" s="29" t="s">
        <v>35</v>
      </c>
      <c r="I32" s="86" t="s">
        <v>34</v>
      </c>
      <c r="J32" s="29" t="s">
        <v>36</v>
      </c>
      <c r="L32" s="26"/>
    </row>
    <row r="33" spans="2:12" s="1" customFormat="1" ht="14.45" customHeight="1">
      <c r="B33" s="26"/>
      <c r="D33" s="21" t="s">
        <v>37</v>
      </c>
      <c r="E33" s="21" t="s">
        <v>38</v>
      </c>
      <c r="F33" s="87">
        <f>ROUND((SUM(BE86:BE117)),  2)</f>
        <v>0</v>
      </c>
      <c r="I33" s="88">
        <v>0.21</v>
      </c>
      <c r="J33" s="87">
        <f>ROUND(((SUM(BE86:BE117))*I33),  2)</f>
        <v>0</v>
      </c>
      <c r="L33" s="26"/>
    </row>
    <row r="34" spans="2:12" s="1" customFormat="1" ht="14.45" customHeight="1">
      <c r="B34" s="26"/>
      <c r="E34" s="21" t="s">
        <v>39</v>
      </c>
      <c r="F34" s="87">
        <f>ROUND((SUM(BF86:BF117)),  2)</f>
        <v>0</v>
      </c>
      <c r="I34" s="88">
        <v>0.15</v>
      </c>
      <c r="J34" s="87">
        <f>ROUND(((SUM(BF86:BF117))*I34),  2)</f>
        <v>0</v>
      </c>
      <c r="L34" s="26"/>
    </row>
    <row r="35" spans="2:12" s="1" customFormat="1" ht="14.45" hidden="1" customHeight="1">
      <c r="B35" s="26"/>
      <c r="E35" s="21" t="s">
        <v>40</v>
      </c>
      <c r="F35" s="87">
        <f>ROUND((SUM(BG86:BG117)),  2)</f>
        <v>0</v>
      </c>
      <c r="I35" s="88">
        <v>0.21</v>
      </c>
      <c r="J35" s="87">
        <f>0</f>
        <v>0</v>
      </c>
      <c r="L35" s="26"/>
    </row>
    <row r="36" spans="2:12" s="1" customFormat="1" ht="14.45" hidden="1" customHeight="1">
      <c r="B36" s="26"/>
      <c r="E36" s="21" t="s">
        <v>41</v>
      </c>
      <c r="F36" s="87">
        <f>ROUND((SUM(BH86:BH117)),  2)</f>
        <v>0</v>
      </c>
      <c r="I36" s="88">
        <v>0.15</v>
      </c>
      <c r="J36" s="87">
        <f>0</f>
        <v>0</v>
      </c>
      <c r="L36" s="26"/>
    </row>
    <row r="37" spans="2:12" s="1" customFormat="1" ht="14.45" hidden="1" customHeight="1">
      <c r="B37" s="26"/>
      <c r="E37" s="21" t="s">
        <v>42</v>
      </c>
      <c r="F37" s="87">
        <f>ROUND((SUM(BI86:BI117)),  2)</f>
        <v>0</v>
      </c>
      <c r="I37" s="88">
        <v>0</v>
      </c>
      <c r="J37" s="87">
        <f>0</f>
        <v>0</v>
      </c>
      <c r="L37" s="26"/>
    </row>
    <row r="38" spans="2:12" s="1" customFormat="1" ht="6.95" customHeight="1">
      <c r="B38" s="26"/>
      <c r="I38" s="80"/>
      <c r="L38" s="26"/>
    </row>
    <row r="39" spans="2:12" s="1" customFormat="1" ht="25.35" customHeight="1">
      <c r="B39" s="26"/>
      <c r="C39" s="89"/>
      <c r="D39" s="90" t="s">
        <v>43</v>
      </c>
      <c r="E39" s="47"/>
      <c r="F39" s="47"/>
      <c r="G39" s="91" t="s">
        <v>44</v>
      </c>
      <c r="H39" s="92" t="s">
        <v>45</v>
      </c>
      <c r="I39" s="93"/>
      <c r="J39" s="94">
        <f>SUM(J30:J37)</f>
        <v>0</v>
      </c>
      <c r="K39" s="95"/>
      <c r="L39" s="26"/>
    </row>
    <row r="40" spans="2:12" s="1" customFormat="1" ht="14.45" customHeight="1">
      <c r="B40" s="35"/>
      <c r="C40" s="36"/>
      <c r="D40" s="36"/>
      <c r="E40" s="36"/>
      <c r="F40" s="36"/>
      <c r="G40" s="36"/>
      <c r="H40" s="36"/>
      <c r="I40" s="96"/>
      <c r="J40" s="36"/>
      <c r="K40" s="36"/>
      <c r="L40" s="26"/>
    </row>
    <row r="44" spans="2:12" s="1" customFormat="1" ht="6.95" customHeight="1">
      <c r="B44" s="37"/>
      <c r="C44" s="38"/>
      <c r="D44" s="38"/>
      <c r="E44" s="38"/>
      <c r="F44" s="38"/>
      <c r="G44" s="38"/>
      <c r="H44" s="38"/>
      <c r="I44" s="97"/>
      <c r="J44" s="38"/>
      <c r="K44" s="38"/>
      <c r="L44" s="26"/>
    </row>
    <row r="45" spans="2:12" s="1" customFormat="1" ht="24.95" customHeight="1">
      <c r="B45" s="26"/>
      <c r="C45" s="16" t="s">
        <v>85</v>
      </c>
      <c r="I45" s="80"/>
      <c r="L45" s="26"/>
    </row>
    <row r="46" spans="2:12" s="1" customFormat="1" ht="6.95" customHeight="1">
      <c r="B46" s="26"/>
      <c r="I46" s="80"/>
      <c r="L46" s="26"/>
    </row>
    <row r="47" spans="2:12" s="1" customFormat="1" ht="12" customHeight="1">
      <c r="B47" s="26"/>
      <c r="C47" s="21" t="s">
        <v>16</v>
      </c>
      <c r="I47" s="80"/>
      <c r="L47" s="26"/>
    </row>
    <row r="48" spans="2:12" s="1" customFormat="1" ht="16.5" customHeight="1">
      <c r="B48" s="26"/>
      <c r="E48" s="202" t="str">
        <f>E7</f>
        <v>kuchyně Benešov</v>
      </c>
      <c r="F48" s="203"/>
      <c r="G48" s="203"/>
      <c r="H48" s="203"/>
      <c r="I48" s="80"/>
      <c r="L48" s="26"/>
    </row>
    <row r="49" spans="2:47" s="1" customFormat="1" ht="12" customHeight="1">
      <c r="B49" s="26"/>
      <c r="C49" s="21" t="s">
        <v>82</v>
      </c>
      <c r="I49" s="80"/>
      <c r="L49" s="26"/>
    </row>
    <row r="50" spans="2:47" s="1" customFormat="1" ht="16.5" customHeight="1">
      <c r="B50" s="26"/>
      <c r="E50" s="182" t="str">
        <f>E9</f>
        <v>02 - plynovod</v>
      </c>
      <c r="F50" s="181"/>
      <c r="G50" s="181"/>
      <c r="H50" s="181"/>
      <c r="I50" s="80"/>
      <c r="L50" s="26"/>
    </row>
    <row r="51" spans="2:47" s="1" customFormat="1" ht="6.95" customHeight="1">
      <c r="B51" s="26"/>
      <c r="I51" s="80"/>
      <c r="L51" s="26"/>
    </row>
    <row r="52" spans="2:47" s="1" customFormat="1" ht="12" customHeight="1">
      <c r="B52" s="26"/>
      <c r="C52" s="21" t="s">
        <v>20</v>
      </c>
      <c r="F52" s="12" t="str">
        <f>F12</f>
        <v xml:space="preserve"> </v>
      </c>
      <c r="I52" s="81" t="s">
        <v>22</v>
      </c>
      <c r="J52" s="42" t="str">
        <f>IF(J12="","",J12)</f>
        <v>20. 5. 2019</v>
      </c>
      <c r="L52" s="26"/>
    </row>
    <row r="53" spans="2:47" s="1" customFormat="1" ht="6.95" customHeight="1">
      <c r="B53" s="26"/>
      <c r="I53" s="80"/>
      <c r="L53" s="26"/>
    </row>
    <row r="54" spans="2:47" s="1" customFormat="1" ht="13.7" customHeight="1">
      <c r="B54" s="26"/>
      <c r="C54" s="21" t="s">
        <v>24</v>
      </c>
      <c r="F54" s="12" t="str">
        <f>E15</f>
        <v xml:space="preserve"> </v>
      </c>
      <c r="I54" s="81" t="s">
        <v>29</v>
      </c>
      <c r="J54" s="24" t="str">
        <f>E21</f>
        <v xml:space="preserve"> </v>
      </c>
      <c r="L54" s="26"/>
    </row>
    <row r="55" spans="2:47" s="1" customFormat="1" ht="13.7" customHeight="1">
      <c r="B55" s="26"/>
      <c r="C55" s="21" t="s">
        <v>27</v>
      </c>
      <c r="F55" s="12" t="str">
        <f>IF(E18="","",E18)</f>
        <v>Vyplň údaj</v>
      </c>
      <c r="I55" s="81" t="s">
        <v>31</v>
      </c>
      <c r="J55" s="24" t="str">
        <f>E24</f>
        <v xml:space="preserve"> </v>
      </c>
      <c r="L55" s="26"/>
    </row>
    <row r="56" spans="2:47" s="1" customFormat="1" ht="10.35" customHeight="1">
      <c r="B56" s="26"/>
      <c r="I56" s="80"/>
      <c r="L56" s="26"/>
    </row>
    <row r="57" spans="2:47" s="1" customFormat="1" ht="29.25" customHeight="1">
      <c r="B57" s="26"/>
      <c r="C57" s="98" t="s">
        <v>86</v>
      </c>
      <c r="D57" s="89"/>
      <c r="E57" s="89"/>
      <c r="F57" s="89"/>
      <c r="G57" s="89"/>
      <c r="H57" s="89"/>
      <c r="I57" s="99"/>
      <c r="J57" s="100" t="s">
        <v>87</v>
      </c>
      <c r="K57" s="89"/>
      <c r="L57" s="26"/>
    </row>
    <row r="58" spans="2:47" s="1" customFormat="1" ht="10.35" customHeight="1">
      <c r="B58" s="26"/>
      <c r="I58" s="80"/>
      <c r="L58" s="26"/>
    </row>
    <row r="59" spans="2:47" s="1" customFormat="1" ht="22.9" customHeight="1">
      <c r="B59" s="26"/>
      <c r="C59" s="101" t="s">
        <v>88</v>
      </c>
      <c r="I59" s="80"/>
      <c r="J59" s="56">
        <f>J86</f>
        <v>0</v>
      </c>
      <c r="L59" s="26"/>
      <c r="AU59" s="12" t="s">
        <v>89</v>
      </c>
    </row>
    <row r="60" spans="2:47" s="7" customFormat="1" ht="24.95" customHeight="1">
      <c r="B60" s="102"/>
      <c r="D60" s="103" t="s">
        <v>90</v>
      </c>
      <c r="E60" s="104"/>
      <c r="F60" s="104"/>
      <c r="G60" s="104"/>
      <c r="H60" s="104"/>
      <c r="I60" s="105"/>
      <c r="J60" s="106">
        <f>J87</f>
        <v>0</v>
      </c>
      <c r="L60" s="102"/>
    </row>
    <row r="61" spans="2:47" s="8" customFormat="1" ht="19.899999999999999" customHeight="1">
      <c r="B61" s="107"/>
      <c r="D61" s="108" t="s">
        <v>379</v>
      </c>
      <c r="E61" s="109"/>
      <c r="F61" s="109"/>
      <c r="G61" s="109"/>
      <c r="H61" s="109"/>
      <c r="I61" s="110"/>
      <c r="J61" s="111">
        <f>J88</f>
        <v>0</v>
      </c>
      <c r="L61" s="107"/>
    </row>
    <row r="62" spans="2:47" s="8" customFormat="1" ht="19.899999999999999" customHeight="1">
      <c r="B62" s="107"/>
      <c r="D62" s="108" t="s">
        <v>380</v>
      </c>
      <c r="E62" s="109"/>
      <c r="F62" s="109"/>
      <c r="G62" s="109"/>
      <c r="H62" s="109"/>
      <c r="I62" s="110"/>
      <c r="J62" s="111">
        <f>J103</f>
        <v>0</v>
      </c>
      <c r="L62" s="107"/>
    </row>
    <row r="63" spans="2:47" s="7" customFormat="1" ht="24.95" customHeight="1">
      <c r="B63" s="102"/>
      <c r="D63" s="103" t="s">
        <v>95</v>
      </c>
      <c r="E63" s="104"/>
      <c r="F63" s="104"/>
      <c r="G63" s="104"/>
      <c r="H63" s="104"/>
      <c r="I63" s="105"/>
      <c r="J63" s="106">
        <f>J108</f>
        <v>0</v>
      </c>
      <c r="L63" s="102"/>
    </row>
    <row r="64" spans="2:47" s="7" customFormat="1" ht="24.95" customHeight="1">
      <c r="B64" s="102"/>
      <c r="D64" s="103" t="s">
        <v>96</v>
      </c>
      <c r="E64" s="104"/>
      <c r="F64" s="104"/>
      <c r="G64" s="104"/>
      <c r="H64" s="104"/>
      <c r="I64" s="105"/>
      <c r="J64" s="106">
        <f>J111</f>
        <v>0</v>
      </c>
      <c r="L64" s="102"/>
    </row>
    <row r="65" spans="2:12" s="8" customFormat="1" ht="19.899999999999999" customHeight="1">
      <c r="B65" s="107"/>
      <c r="D65" s="108" t="s">
        <v>97</v>
      </c>
      <c r="E65" s="109"/>
      <c r="F65" s="109"/>
      <c r="G65" s="109"/>
      <c r="H65" s="109"/>
      <c r="I65" s="110"/>
      <c r="J65" s="111">
        <f>J112</f>
        <v>0</v>
      </c>
      <c r="L65" s="107"/>
    </row>
    <row r="66" spans="2:12" s="8" customFormat="1" ht="19.899999999999999" customHeight="1">
      <c r="B66" s="107"/>
      <c r="D66" s="108" t="s">
        <v>381</v>
      </c>
      <c r="E66" s="109"/>
      <c r="F66" s="109"/>
      <c r="G66" s="109"/>
      <c r="H66" s="109"/>
      <c r="I66" s="110"/>
      <c r="J66" s="111">
        <f>J115</f>
        <v>0</v>
      </c>
      <c r="L66" s="107"/>
    </row>
    <row r="67" spans="2:12" s="1" customFormat="1" ht="21.75" customHeight="1">
      <c r="B67" s="26"/>
      <c r="I67" s="80"/>
      <c r="L67" s="26"/>
    </row>
    <row r="68" spans="2:12" s="1" customFormat="1" ht="6.95" customHeight="1">
      <c r="B68" s="35"/>
      <c r="C68" s="36"/>
      <c r="D68" s="36"/>
      <c r="E68" s="36"/>
      <c r="F68" s="36"/>
      <c r="G68" s="36"/>
      <c r="H68" s="36"/>
      <c r="I68" s="96"/>
      <c r="J68" s="36"/>
      <c r="K68" s="36"/>
      <c r="L68" s="26"/>
    </row>
    <row r="72" spans="2:12" s="1" customFormat="1" ht="6.95" customHeight="1">
      <c r="B72" s="37"/>
      <c r="C72" s="38"/>
      <c r="D72" s="38"/>
      <c r="E72" s="38"/>
      <c r="F72" s="38"/>
      <c r="G72" s="38"/>
      <c r="H72" s="38"/>
      <c r="I72" s="97"/>
      <c r="J72" s="38"/>
      <c r="K72" s="38"/>
      <c r="L72" s="26"/>
    </row>
    <row r="73" spans="2:12" s="1" customFormat="1" ht="24.95" customHeight="1">
      <c r="B73" s="26"/>
      <c r="C73" s="16" t="s">
        <v>99</v>
      </c>
      <c r="I73" s="80"/>
      <c r="L73" s="26"/>
    </row>
    <row r="74" spans="2:12" s="1" customFormat="1" ht="6.95" customHeight="1">
      <c r="B74" s="26"/>
      <c r="I74" s="80"/>
      <c r="L74" s="26"/>
    </row>
    <row r="75" spans="2:12" s="1" customFormat="1" ht="12" customHeight="1">
      <c r="B75" s="26"/>
      <c r="C75" s="21" t="s">
        <v>16</v>
      </c>
      <c r="I75" s="80"/>
      <c r="L75" s="26"/>
    </row>
    <row r="76" spans="2:12" s="1" customFormat="1" ht="16.5" customHeight="1">
      <c r="B76" s="26"/>
      <c r="E76" s="202" t="str">
        <f>E7</f>
        <v>kuchyně Benešov</v>
      </c>
      <c r="F76" s="203"/>
      <c r="G76" s="203"/>
      <c r="H76" s="203"/>
      <c r="I76" s="80"/>
      <c r="L76" s="26"/>
    </row>
    <row r="77" spans="2:12" s="1" customFormat="1" ht="12" customHeight="1">
      <c r="B77" s="26"/>
      <c r="C77" s="21" t="s">
        <v>82</v>
      </c>
      <c r="I77" s="80"/>
      <c r="L77" s="26"/>
    </row>
    <row r="78" spans="2:12" s="1" customFormat="1" ht="16.5" customHeight="1">
      <c r="B78" s="26"/>
      <c r="E78" s="182" t="str">
        <f>E9</f>
        <v>02 - plynovod</v>
      </c>
      <c r="F78" s="181"/>
      <c r="G78" s="181"/>
      <c r="H78" s="181"/>
      <c r="I78" s="80"/>
      <c r="L78" s="26"/>
    </row>
    <row r="79" spans="2:12" s="1" customFormat="1" ht="6.95" customHeight="1">
      <c r="B79" s="26"/>
      <c r="I79" s="80"/>
      <c r="L79" s="26"/>
    </row>
    <row r="80" spans="2:12" s="1" customFormat="1" ht="12" customHeight="1">
      <c r="B80" s="26"/>
      <c r="C80" s="21" t="s">
        <v>20</v>
      </c>
      <c r="F80" s="12" t="str">
        <f>F12</f>
        <v xml:space="preserve"> </v>
      </c>
      <c r="I80" s="81" t="s">
        <v>22</v>
      </c>
      <c r="J80" s="42" t="str">
        <f>IF(J12="","",J12)</f>
        <v>20. 5. 2019</v>
      </c>
      <c r="L80" s="26"/>
    </row>
    <row r="81" spans="2:65" s="1" customFormat="1" ht="6.95" customHeight="1">
      <c r="B81" s="26"/>
      <c r="I81" s="80"/>
      <c r="L81" s="26"/>
    </row>
    <row r="82" spans="2:65" s="1" customFormat="1" ht="13.7" customHeight="1">
      <c r="B82" s="26"/>
      <c r="C82" s="21" t="s">
        <v>24</v>
      </c>
      <c r="F82" s="12" t="str">
        <f>E15</f>
        <v xml:space="preserve"> </v>
      </c>
      <c r="I82" s="81" t="s">
        <v>29</v>
      </c>
      <c r="J82" s="24" t="str">
        <f>E21</f>
        <v xml:space="preserve"> </v>
      </c>
      <c r="L82" s="26"/>
    </row>
    <row r="83" spans="2:65" s="1" customFormat="1" ht="13.7" customHeight="1">
      <c r="B83" s="26"/>
      <c r="C83" s="21" t="s">
        <v>27</v>
      </c>
      <c r="F83" s="12" t="str">
        <f>IF(E18="","",E18)</f>
        <v>Vyplň údaj</v>
      </c>
      <c r="I83" s="81" t="s">
        <v>31</v>
      </c>
      <c r="J83" s="24" t="str">
        <f>E24</f>
        <v xml:space="preserve"> </v>
      </c>
      <c r="L83" s="26"/>
    </row>
    <row r="84" spans="2:65" s="1" customFormat="1" ht="10.35" customHeight="1">
      <c r="B84" s="26"/>
      <c r="I84" s="80"/>
      <c r="L84" s="26"/>
    </row>
    <row r="85" spans="2:65" s="9" customFormat="1" ht="29.25" customHeight="1">
      <c r="B85" s="112"/>
      <c r="C85" s="113" t="s">
        <v>100</v>
      </c>
      <c r="D85" s="114" t="s">
        <v>52</v>
      </c>
      <c r="E85" s="114" t="s">
        <v>48</v>
      </c>
      <c r="F85" s="114" t="s">
        <v>49</v>
      </c>
      <c r="G85" s="114" t="s">
        <v>101</v>
      </c>
      <c r="H85" s="114" t="s">
        <v>102</v>
      </c>
      <c r="I85" s="115" t="s">
        <v>103</v>
      </c>
      <c r="J85" s="114" t="s">
        <v>87</v>
      </c>
      <c r="K85" s="116" t="s">
        <v>104</v>
      </c>
      <c r="L85" s="112"/>
      <c r="M85" s="49" t="s">
        <v>1</v>
      </c>
      <c r="N85" s="50" t="s">
        <v>37</v>
      </c>
      <c r="O85" s="50" t="s">
        <v>105</v>
      </c>
      <c r="P85" s="50" t="s">
        <v>106</v>
      </c>
      <c r="Q85" s="50" t="s">
        <v>107</v>
      </c>
      <c r="R85" s="50" t="s">
        <v>108</v>
      </c>
      <c r="S85" s="50" t="s">
        <v>109</v>
      </c>
      <c r="T85" s="51" t="s">
        <v>110</v>
      </c>
    </row>
    <row r="86" spans="2:65" s="1" customFormat="1" ht="22.9" customHeight="1">
      <c r="B86" s="26"/>
      <c r="C86" s="54" t="s">
        <v>111</v>
      </c>
      <c r="I86" s="80"/>
      <c r="J86" s="117">
        <f>BK86</f>
        <v>0</v>
      </c>
      <c r="L86" s="26"/>
      <c r="M86" s="52"/>
      <c r="N86" s="43"/>
      <c r="O86" s="43"/>
      <c r="P86" s="118">
        <f>P87+P108+P111</f>
        <v>0</v>
      </c>
      <c r="Q86" s="43"/>
      <c r="R86" s="118">
        <f>R87+R108+R111</f>
        <v>2.8060000000000002E-2</v>
      </c>
      <c r="S86" s="43"/>
      <c r="T86" s="119">
        <f>T87+T108+T111</f>
        <v>0</v>
      </c>
      <c r="AT86" s="12" t="s">
        <v>66</v>
      </c>
      <c r="AU86" s="12" t="s">
        <v>89</v>
      </c>
      <c r="BK86" s="120">
        <f>BK87+BK108+BK111</f>
        <v>0</v>
      </c>
    </row>
    <row r="87" spans="2:65" s="10" customFormat="1" ht="25.9" customHeight="1">
      <c r="B87" s="121"/>
      <c r="D87" s="122" t="s">
        <v>66</v>
      </c>
      <c r="E87" s="123" t="s">
        <v>112</v>
      </c>
      <c r="F87" s="123" t="s">
        <v>113</v>
      </c>
      <c r="I87" s="124"/>
      <c r="J87" s="125">
        <f>BK87</f>
        <v>0</v>
      </c>
      <c r="L87" s="121"/>
      <c r="M87" s="126"/>
      <c r="N87" s="127"/>
      <c r="O87" s="127"/>
      <c r="P87" s="128">
        <f>P88+P103</f>
        <v>0</v>
      </c>
      <c r="Q87" s="127"/>
      <c r="R87" s="128">
        <f>R88+R103</f>
        <v>2.8060000000000002E-2</v>
      </c>
      <c r="S87" s="127"/>
      <c r="T87" s="129">
        <f>T88+T103</f>
        <v>0</v>
      </c>
      <c r="AR87" s="122" t="s">
        <v>77</v>
      </c>
      <c r="AT87" s="130" t="s">
        <v>66</v>
      </c>
      <c r="AU87" s="130" t="s">
        <v>67</v>
      </c>
      <c r="AY87" s="122" t="s">
        <v>114</v>
      </c>
      <c r="BK87" s="131">
        <f>BK88+BK103</f>
        <v>0</v>
      </c>
    </row>
    <row r="88" spans="2:65" s="10" customFormat="1" ht="22.9" customHeight="1">
      <c r="B88" s="121"/>
      <c r="D88" s="122" t="s">
        <v>66</v>
      </c>
      <c r="E88" s="132" t="s">
        <v>382</v>
      </c>
      <c r="F88" s="132" t="s">
        <v>383</v>
      </c>
      <c r="I88" s="124"/>
      <c r="J88" s="133">
        <f>BK88</f>
        <v>0</v>
      </c>
      <c r="L88" s="121"/>
      <c r="M88" s="126"/>
      <c r="N88" s="127"/>
      <c r="O88" s="127"/>
      <c r="P88" s="128">
        <f>SUM(P89:P102)</f>
        <v>0</v>
      </c>
      <c r="Q88" s="127"/>
      <c r="R88" s="128">
        <f>SUM(R89:R102)</f>
        <v>2.7810000000000001E-2</v>
      </c>
      <c r="S88" s="127"/>
      <c r="T88" s="129">
        <f>SUM(T89:T102)</f>
        <v>0</v>
      </c>
      <c r="AR88" s="122" t="s">
        <v>77</v>
      </c>
      <c r="AT88" s="130" t="s">
        <v>66</v>
      </c>
      <c r="AU88" s="130" t="s">
        <v>75</v>
      </c>
      <c r="AY88" s="122" t="s">
        <v>114</v>
      </c>
      <c r="BK88" s="131">
        <f>SUM(BK89:BK102)</f>
        <v>0</v>
      </c>
    </row>
    <row r="89" spans="2:65" s="1" customFormat="1" ht="16.5" customHeight="1">
      <c r="B89" s="134"/>
      <c r="C89" s="135" t="s">
        <v>75</v>
      </c>
      <c r="D89" s="135" t="s">
        <v>117</v>
      </c>
      <c r="E89" s="136" t="s">
        <v>384</v>
      </c>
      <c r="F89" s="137" t="s">
        <v>385</v>
      </c>
      <c r="G89" s="138" t="s">
        <v>120</v>
      </c>
      <c r="H89" s="139">
        <v>2</v>
      </c>
      <c r="I89" s="140"/>
      <c r="J89" s="141">
        <f>ROUND(I89*H89,2)</f>
        <v>0</v>
      </c>
      <c r="K89" s="137" t="s">
        <v>121</v>
      </c>
      <c r="L89" s="26"/>
      <c r="M89" s="142" t="s">
        <v>1</v>
      </c>
      <c r="N89" s="143" t="s">
        <v>38</v>
      </c>
      <c r="O89" s="45"/>
      <c r="P89" s="144">
        <f>O89*H89</f>
        <v>0</v>
      </c>
      <c r="Q89" s="144">
        <v>2.7000000000000001E-3</v>
      </c>
      <c r="R89" s="144">
        <f>Q89*H89</f>
        <v>5.4000000000000003E-3</v>
      </c>
      <c r="S89" s="144">
        <v>0</v>
      </c>
      <c r="T89" s="145">
        <f>S89*H89</f>
        <v>0</v>
      </c>
      <c r="AR89" s="12" t="s">
        <v>122</v>
      </c>
      <c r="AT89" s="12" t="s">
        <v>117</v>
      </c>
      <c r="AU89" s="12" t="s">
        <v>77</v>
      </c>
      <c r="AY89" s="12" t="s">
        <v>114</v>
      </c>
      <c r="BE89" s="146">
        <f>IF(N89="základní",J89,0)</f>
        <v>0</v>
      </c>
      <c r="BF89" s="146">
        <f>IF(N89="snížená",J89,0)</f>
        <v>0</v>
      </c>
      <c r="BG89" s="146">
        <f>IF(N89="zákl. přenesená",J89,0)</f>
        <v>0</v>
      </c>
      <c r="BH89" s="146">
        <f>IF(N89="sníž. přenesená",J89,0)</f>
        <v>0</v>
      </c>
      <c r="BI89" s="146">
        <f>IF(N89="nulová",J89,0)</f>
        <v>0</v>
      </c>
      <c r="BJ89" s="12" t="s">
        <v>75</v>
      </c>
      <c r="BK89" s="146">
        <f>ROUND(I89*H89,2)</f>
        <v>0</v>
      </c>
      <c r="BL89" s="12" t="s">
        <v>122</v>
      </c>
      <c r="BM89" s="12" t="s">
        <v>386</v>
      </c>
    </row>
    <row r="90" spans="2:65" s="1" customFormat="1" ht="11.25">
      <c r="B90" s="26"/>
      <c r="D90" s="147" t="s">
        <v>124</v>
      </c>
      <c r="F90" s="148" t="s">
        <v>387</v>
      </c>
      <c r="I90" s="80"/>
      <c r="L90" s="26"/>
      <c r="M90" s="149"/>
      <c r="N90" s="45"/>
      <c r="O90" s="45"/>
      <c r="P90" s="45"/>
      <c r="Q90" s="45"/>
      <c r="R90" s="45"/>
      <c r="S90" s="45"/>
      <c r="T90" s="46"/>
      <c r="AT90" s="12" t="s">
        <v>124</v>
      </c>
      <c r="AU90" s="12" t="s">
        <v>77</v>
      </c>
    </row>
    <row r="91" spans="2:65" s="1" customFormat="1" ht="16.5" customHeight="1">
      <c r="B91" s="134"/>
      <c r="C91" s="135" t="s">
        <v>77</v>
      </c>
      <c r="D91" s="135" t="s">
        <v>117</v>
      </c>
      <c r="E91" s="136" t="s">
        <v>388</v>
      </c>
      <c r="F91" s="137" t="s">
        <v>389</v>
      </c>
      <c r="G91" s="138" t="s">
        <v>120</v>
      </c>
      <c r="H91" s="139">
        <v>3</v>
      </c>
      <c r="I91" s="140"/>
      <c r="J91" s="141">
        <f>ROUND(I91*H91,2)</f>
        <v>0</v>
      </c>
      <c r="K91" s="137" t="s">
        <v>121</v>
      </c>
      <c r="L91" s="26"/>
      <c r="M91" s="142" t="s">
        <v>1</v>
      </c>
      <c r="N91" s="143" t="s">
        <v>38</v>
      </c>
      <c r="O91" s="45"/>
      <c r="P91" s="144">
        <f>O91*H91</f>
        <v>0</v>
      </c>
      <c r="Q91" s="144">
        <v>3.48E-3</v>
      </c>
      <c r="R91" s="144">
        <f>Q91*H91</f>
        <v>1.044E-2</v>
      </c>
      <c r="S91" s="144">
        <v>0</v>
      </c>
      <c r="T91" s="145">
        <f>S91*H91</f>
        <v>0</v>
      </c>
      <c r="AR91" s="12" t="s">
        <v>122</v>
      </c>
      <c r="AT91" s="12" t="s">
        <v>117</v>
      </c>
      <c r="AU91" s="12" t="s">
        <v>77</v>
      </c>
      <c r="AY91" s="12" t="s">
        <v>114</v>
      </c>
      <c r="BE91" s="146">
        <f>IF(N91="základní",J91,0)</f>
        <v>0</v>
      </c>
      <c r="BF91" s="146">
        <f>IF(N91="snížená",J91,0)</f>
        <v>0</v>
      </c>
      <c r="BG91" s="146">
        <f>IF(N91="zákl. přenesená",J91,0)</f>
        <v>0</v>
      </c>
      <c r="BH91" s="146">
        <f>IF(N91="sníž. přenesená",J91,0)</f>
        <v>0</v>
      </c>
      <c r="BI91" s="146">
        <f>IF(N91="nulová",J91,0)</f>
        <v>0</v>
      </c>
      <c r="BJ91" s="12" t="s">
        <v>75</v>
      </c>
      <c r="BK91" s="146">
        <f>ROUND(I91*H91,2)</f>
        <v>0</v>
      </c>
      <c r="BL91" s="12" t="s">
        <v>122</v>
      </c>
      <c r="BM91" s="12" t="s">
        <v>390</v>
      </c>
    </row>
    <row r="92" spans="2:65" s="1" customFormat="1" ht="11.25">
      <c r="B92" s="26"/>
      <c r="D92" s="147" t="s">
        <v>124</v>
      </c>
      <c r="F92" s="148" t="s">
        <v>391</v>
      </c>
      <c r="I92" s="80"/>
      <c r="L92" s="26"/>
      <c r="M92" s="149"/>
      <c r="N92" s="45"/>
      <c r="O92" s="45"/>
      <c r="P92" s="45"/>
      <c r="Q92" s="45"/>
      <c r="R92" s="45"/>
      <c r="S92" s="45"/>
      <c r="T92" s="46"/>
      <c r="AT92" s="12" t="s">
        <v>124</v>
      </c>
      <c r="AU92" s="12" t="s">
        <v>77</v>
      </c>
    </row>
    <row r="93" spans="2:65" s="1" customFormat="1" ht="16.5" customHeight="1">
      <c r="B93" s="134"/>
      <c r="C93" s="135" t="s">
        <v>131</v>
      </c>
      <c r="D93" s="135" t="s">
        <v>117</v>
      </c>
      <c r="E93" s="136" t="s">
        <v>392</v>
      </c>
      <c r="F93" s="137" t="s">
        <v>393</v>
      </c>
      <c r="G93" s="138" t="s">
        <v>120</v>
      </c>
      <c r="H93" s="139">
        <v>1</v>
      </c>
      <c r="I93" s="140"/>
      <c r="J93" s="141">
        <f>ROUND(I93*H93,2)</f>
        <v>0</v>
      </c>
      <c r="K93" s="137" t="s">
        <v>121</v>
      </c>
      <c r="L93" s="26"/>
      <c r="M93" s="142" t="s">
        <v>1</v>
      </c>
      <c r="N93" s="143" t="s">
        <v>38</v>
      </c>
      <c r="O93" s="45"/>
      <c r="P93" s="144">
        <f>O93*H93</f>
        <v>0</v>
      </c>
      <c r="Q93" s="144">
        <v>4.6800000000000001E-3</v>
      </c>
      <c r="R93" s="144">
        <f>Q93*H93</f>
        <v>4.6800000000000001E-3</v>
      </c>
      <c r="S93" s="144">
        <v>0</v>
      </c>
      <c r="T93" s="145">
        <f>S93*H93</f>
        <v>0</v>
      </c>
      <c r="AR93" s="12" t="s">
        <v>122</v>
      </c>
      <c r="AT93" s="12" t="s">
        <v>117</v>
      </c>
      <c r="AU93" s="12" t="s">
        <v>77</v>
      </c>
      <c r="AY93" s="12" t="s">
        <v>114</v>
      </c>
      <c r="BE93" s="146">
        <f>IF(N93="základní",J93,0)</f>
        <v>0</v>
      </c>
      <c r="BF93" s="146">
        <f>IF(N93="snížená",J93,0)</f>
        <v>0</v>
      </c>
      <c r="BG93" s="146">
        <f>IF(N93="zákl. přenesená",J93,0)</f>
        <v>0</v>
      </c>
      <c r="BH93" s="146">
        <f>IF(N93="sníž. přenesená",J93,0)</f>
        <v>0</v>
      </c>
      <c r="BI93" s="146">
        <f>IF(N93="nulová",J93,0)</f>
        <v>0</v>
      </c>
      <c r="BJ93" s="12" t="s">
        <v>75</v>
      </c>
      <c r="BK93" s="146">
        <f>ROUND(I93*H93,2)</f>
        <v>0</v>
      </c>
      <c r="BL93" s="12" t="s">
        <v>122</v>
      </c>
      <c r="BM93" s="12" t="s">
        <v>394</v>
      </c>
    </row>
    <row r="94" spans="2:65" s="1" customFormat="1" ht="11.25">
      <c r="B94" s="26"/>
      <c r="D94" s="147" t="s">
        <v>124</v>
      </c>
      <c r="F94" s="148" t="s">
        <v>395</v>
      </c>
      <c r="I94" s="80"/>
      <c r="L94" s="26"/>
      <c r="M94" s="149"/>
      <c r="N94" s="45"/>
      <c r="O94" s="45"/>
      <c r="P94" s="45"/>
      <c r="Q94" s="45"/>
      <c r="R94" s="45"/>
      <c r="S94" s="45"/>
      <c r="T94" s="46"/>
      <c r="AT94" s="12" t="s">
        <v>124</v>
      </c>
      <c r="AU94" s="12" t="s">
        <v>77</v>
      </c>
    </row>
    <row r="95" spans="2:65" s="1" customFormat="1" ht="16.5" customHeight="1">
      <c r="B95" s="134"/>
      <c r="C95" s="135" t="s">
        <v>135</v>
      </c>
      <c r="D95" s="135" t="s">
        <v>117</v>
      </c>
      <c r="E95" s="136" t="s">
        <v>396</v>
      </c>
      <c r="F95" s="137" t="s">
        <v>397</v>
      </c>
      <c r="G95" s="138" t="s">
        <v>296</v>
      </c>
      <c r="H95" s="139">
        <v>4</v>
      </c>
      <c r="I95" s="140"/>
      <c r="J95" s="141">
        <f>ROUND(I95*H95,2)</f>
        <v>0</v>
      </c>
      <c r="K95" s="137" t="s">
        <v>1</v>
      </c>
      <c r="L95" s="26"/>
      <c r="M95" s="142" t="s">
        <v>1</v>
      </c>
      <c r="N95" s="143" t="s">
        <v>38</v>
      </c>
      <c r="O95" s="45"/>
      <c r="P95" s="144">
        <f>O95*H95</f>
        <v>0</v>
      </c>
      <c r="Q95" s="144">
        <v>1E-3</v>
      </c>
      <c r="R95" s="144">
        <f>Q95*H95</f>
        <v>4.0000000000000001E-3</v>
      </c>
      <c r="S95" s="144">
        <v>0</v>
      </c>
      <c r="T95" s="145">
        <f>S95*H95</f>
        <v>0</v>
      </c>
      <c r="AR95" s="12" t="s">
        <v>122</v>
      </c>
      <c r="AT95" s="12" t="s">
        <v>117</v>
      </c>
      <c r="AU95" s="12" t="s">
        <v>77</v>
      </c>
      <c r="AY95" s="12" t="s">
        <v>114</v>
      </c>
      <c r="BE95" s="146">
        <f>IF(N95="základní",J95,0)</f>
        <v>0</v>
      </c>
      <c r="BF95" s="146">
        <f>IF(N95="snížená",J95,0)</f>
        <v>0</v>
      </c>
      <c r="BG95" s="146">
        <f>IF(N95="zákl. přenesená",J95,0)</f>
        <v>0</v>
      </c>
      <c r="BH95" s="146">
        <f>IF(N95="sníž. přenesená",J95,0)</f>
        <v>0</v>
      </c>
      <c r="BI95" s="146">
        <f>IF(N95="nulová",J95,0)</f>
        <v>0</v>
      </c>
      <c r="BJ95" s="12" t="s">
        <v>75</v>
      </c>
      <c r="BK95" s="146">
        <f>ROUND(I95*H95,2)</f>
        <v>0</v>
      </c>
      <c r="BL95" s="12" t="s">
        <v>122</v>
      </c>
      <c r="BM95" s="12" t="s">
        <v>398</v>
      </c>
    </row>
    <row r="96" spans="2:65" s="1" customFormat="1" ht="11.25">
      <c r="B96" s="26"/>
      <c r="D96" s="147" t="s">
        <v>124</v>
      </c>
      <c r="F96" s="148" t="s">
        <v>399</v>
      </c>
      <c r="I96" s="80"/>
      <c r="L96" s="26"/>
      <c r="M96" s="149"/>
      <c r="N96" s="45"/>
      <c r="O96" s="45"/>
      <c r="P96" s="45"/>
      <c r="Q96" s="45"/>
      <c r="R96" s="45"/>
      <c r="S96" s="45"/>
      <c r="T96" s="46"/>
      <c r="AT96" s="12" t="s">
        <v>124</v>
      </c>
      <c r="AU96" s="12" t="s">
        <v>77</v>
      </c>
    </row>
    <row r="97" spans="2:65" s="1" customFormat="1" ht="16.5" customHeight="1">
      <c r="B97" s="134"/>
      <c r="C97" s="135" t="s">
        <v>139</v>
      </c>
      <c r="D97" s="135" t="s">
        <v>117</v>
      </c>
      <c r="E97" s="136" t="s">
        <v>400</v>
      </c>
      <c r="F97" s="137" t="s">
        <v>401</v>
      </c>
      <c r="G97" s="138" t="s">
        <v>202</v>
      </c>
      <c r="H97" s="139">
        <v>4</v>
      </c>
      <c r="I97" s="140"/>
      <c r="J97" s="141">
        <f>ROUND(I97*H97,2)</f>
        <v>0</v>
      </c>
      <c r="K97" s="137" t="s">
        <v>121</v>
      </c>
      <c r="L97" s="26"/>
      <c r="M97" s="142" t="s">
        <v>1</v>
      </c>
      <c r="N97" s="143" t="s">
        <v>38</v>
      </c>
      <c r="O97" s="45"/>
      <c r="P97" s="144">
        <f>O97*H97</f>
        <v>0</v>
      </c>
      <c r="Q97" s="144">
        <v>5.9000000000000003E-4</v>
      </c>
      <c r="R97" s="144">
        <f>Q97*H97</f>
        <v>2.3600000000000001E-3</v>
      </c>
      <c r="S97" s="144">
        <v>0</v>
      </c>
      <c r="T97" s="145">
        <f>S97*H97</f>
        <v>0</v>
      </c>
      <c r="AR97" s="12" t="s">
        <v>122</v>
      </c>
      <c r="AT97" s="12" t="s">
        <v>117</v>
      </c>
      <c r="AU97" s="12" t="s">
        <v>77</v>
      </c>
      <c r="AY97" s="12" t="s">
        <v>114</v>
      </c>
      <c r="BE97" s="146">
        <f>IF(N97="základní",J97,0)</f>
        <v>0</v>
      </c>
      <c r="BF97" s="146">
        <f>IF(N97="snížená",J97,0)</f>
        <v>0</v>
      </c>
      <c r="BG97" s="146">
        <f>IF(N97="zákl. přenesená",J97,0)</f>
        <v>0</v>
      </c>
      <c r="BH97" s="146">
        <f>IF(N97="sníž. přenesená",J97,0)</f>
        <v>0</v>
      </c>
      <c r="BI97" s="146">
        <f>IF(N97="nulová",J97,0)</f>
        <v>0</v>
      </c>
      <c r="BJ97" s="12" t="s">
        <v>75</v>
      </c>
      <c r="BK97" s="146">
        <f>ROUND(I97*H97,2)</f>
        <v>0</v>
      </c>
      <c r="BL97" s="12" t="s">
        <v>122</v>
      </c>
      <c r="BM97" s="12" t="s">
        <v>402</v>
      </c>
    </row>
    <row r="98" spans="2:65" s="1" customFormat="1" ht="11.25">
      <c r="B98" s="26"/>
      <c r="D98" s="147" t="s">
        <v>124</v>
      </c>
      <c r="F98" s="148" t="s">
        <v>403</v>
      </c>
      <c r="I98" s="80"/>
      <c r="L98" s="26"/>
      <c r="M98" s="149"/>
      <c r="N98" s="45"/>
      <c r="O98" s="45"/>
      <c r="P98" s="45"/>
      <c r="Q98" s="45"/>
      <c r="R98" s="45"/>
      <c r="S98" s="45"/>
      <c r="T98" s="46"/>
      <c r="AT98" s="12" t="s">
        <v>124</v>
      </c>
      <c r="AU98" s="12" t="s">
        <v>77</v>
      </c>
    </row>
    <row r="99" spans="2:65" s="1" customFormat="1" ht="16.5" customHeight="1">
      <c r="B99" s="134"/>
      <c r="C99" s="135" t="s">
        <v>143</v>
      </c>
      <c r="D99" s="135" t="s">
        <v>117</v>
      </c>
      <c r="E99" s="136" t="s">
        <v>404</v>
      </c>
      <c r="F99" s="137" t="s">
        <v>405</v>
      </c>
      <c r="G99" s="138" t="s">
        <v>202</v>
      </c>
      <c r="H99" s="139">
        <v>1</v>
      </c>
      <c r="I99" s="140"/>
      <c r="J99" s="141">
        <f>ROUND(I99*H99,2)</f>
        <v>0</v>
      </c>
      <c r="K99" s="137" t="s">
        <v>1</v>
      </c>
      <c r="L99" s="26"/>
      <c r="M99" s="142" t="s">
        <v>1</v>
      </c>
      <c r="N99" s="143" t="s">
        <v>38</v>
      </c>
      <c r="O99" s="45"/>
      <c r="P99" s="144">
        <f>O99*H99</f>
        <v>0</v>
      </c>
      <c r="Q99" s="144">
        <v>9.3000000000000005E-4</v>
      </c>
      <c r="R99" s="144">
        <f>Q99*H99</f>
        <v>9.3000000000000005E-4</v>
      </c>
      <c r="S99" s="144">
        <v>0</v>
      </c>
      <c r="T99" s="145">
        <f>S99*H99</f>
        <v>0</v>
      </c>
      <c r="AR99" s="12" t="s">
        <v>122</v>
      </c>
      <c r="AT99" s="12" t="s">
        <v>117</v>
      </c>
      <c r="AU99" s="12" t="s">
        <v>77</v>
      </c>
      <c r="AY99" s="12" t="s">
        <v>114</v>
      </c>
      <c r="BE99" s="146">
        <f>IF(N99="základní",J99,0)</f>
        <v>0</v>
      </c>
      <c r="BF99" s="146">
        <f>IF(N99="snížená",J99,0)</f>
        <v>0</v>
      </c>
      <c r="BG99" s="146">
        <f>IF(N99="zákl. přenesená",J99,0)</f>
        <v>0</v>
      </c>
      <c r="BH99" s="146">
        <f>IF(N99="sníž. přenesená",J99,0)</f>
        <v>0</v>
      </c>
      <c r="BI99" s="146">
        <f>IF(N99="nulová",J99,0)</f>
        <v>0</v>
      </c>
      <c r="BJ99" s="12" t="s">
        <v>75</v>
      </c>
      <c r="BK99" s="146">
        <f>ROUND(I99*H99,2)</f>
        <v>0</v>
      </c>
      <c r="BL99" s="12" t="s">
        <v>122</v>
      </c>
      <c r="BM99" s="12" t="s">
        <v>406</v>
      </c>
    </row>
    <row r="100" spans="2:65" s="1" customFormat="1" ht="11.25">
      <c r="B100" s="26"/>
      <c r="D100" s="147" t="s">
        <v>124</v>
      </c>
      <c r="F100" s="148" t="s">
        <v>407</v>
      </c>
      <c r="I100" s="80"/>
      <c r="L100" s="26"/>
      <c r="M100" s="149"/>
      <c r="N100" s="45"/>
      <c r="O100" s="45"/>
      <c r="P100" s="45"/>
      <c r="Q100" s="45"/>
      <c r="R100" s="45"/>
      <c r="S100" s="45"/>
      <c r="T100" s="46"/>
      <c r="AT100" s="12" t="s">
        <v>124</v>
      </c>
      <c r="AU100" s="12" t="s">
        <v>77</v>
      </c>
    </row>
    <row r="101" spans="2:65" s="1" customFormat="1" ht="16.5" customHeight="1">
      <c r="B101" s="134"/>
      <c r="C101" s="135" t="s">
        <v>147</v>
      </c>
      <c r="D101" s="135" t="s">
        <v>117</v>
      </c>
      <c r="E101" s="136" t="s">
        <v>408</v>
      </c>
      <c r="F101" s="137" t="s">
        <v>409</v>
      </c>
      <c r="G101" s="138" t="s">
        <v>171</v>
      </c>
      <c r="H101" s="160"/>
      <c r="I101" s="140"/>
      <c r="J101" s="141">
        <f>ROUND(I101*H101,2)</f>
        <v>0</v>
      </c>
      <c r="K101" s="137" t="s">
        <v>121</v>
      </c>
      <c r="L101" s="26"/>
      <c r="M101" s="142" t="s">
        <v>1</v>
      </c>
      <c r="N101" s="143" t="s">
        <v>38</v>
      </c>
      <c r="O101" s="45"/>
      <c r="P101" s="144">
        <f>O101*H101</f>
        <v>0</v>
      </c>
      <c r="Q101" s="144">
        <v>0</v>
      </c>
      <c r="R101" s="144">
        <f>Q101*H101</f>
        <v>0</v>
      </c>
      <c r="S101" s="144">
        <v>0</v>
      </c>
      <c r="T101" s="145">
        <f>S101*H101</f>
        <v>0</v>
      </c>
      <c r="AR101" s="12" t="s">
        <v>122</v>
      </c>
      <c r="AT101" s="12" t="s">
        <v>117</v>
      </c>
      <c r="AU101" s="12" t="s">
        <v>77</v>
      </c>
      <c r="AY101" s="12" t="s">
        <v>114</v>
      </c>
      <c r="BE101" s="146">
        <f>IF(N101="základní",J101,0)</f>
        <v>0</v>
      </c>
      <c r="BF101" s="146">
        <f>IF(N101="snížená",J101,0)</f>
        <v>0</v>
      </c>
      <c r="BG101" s="146">
        <f>IF(N101="zákl. přenesená",J101,0)</f>
        <v>0</v>
      </c>
      <c r="BH101" s="146">
        <f>IF(N101="sníž. přenesená",J101,0)</f>
        <v>0</v>
      </c>
      <c r="BI101" s="146">
        <f>IF(N101="nulová",J101,0)</f>
        <v>0</v>
      </c>
      <c r="BJ101" s="12" t="s">
        <v>75</v>
      </c>
      <c r="BK101" s="146">
        <f>ROUND(I101*H101,2)</f>
        <v>0</v>
      </c>
      <c r="BL101" s="12" t="s">
        <v>122</v>
      </c>
      <c r="BM101" s="12" t="s">
        <v>410</v>
      </c>
    </row>
    <row r="102" spans="2:65" s="1" customFormat="1" ht="19.5">
      <c r="B102" s="26"/>
      <c r="D102" s="147" t="s">
        <v>124</v>
      </c>
      <c r="F102" s="148" t="s">
        <v>411</v>
      </c>
      <c r="I102" s="80"/>
      <c r="L102" s="26"/>
      <c r="M102" s="149"/>
      <c r="N102" s="45"/>
      <c r="O102" s="45"/>
      <c r="P102" s="45"/>
      <c r="Q102" s="45"/>
      <c r="R102" s="45"/>
      <c r="S102" s="45"/>
      <c r="T102" s="46"/>
      <c r="AT102" s="12" t="s">
        <v>124</v>
      </c>
      <c r="AU102" s="12" t="s">
        <v>77</v>
      </c>
    </row>
    <row r="103" spans="2:65" s="10" customFormat="1" ht="22.9" customHeight="1">
      <c r="B103" s="121"/>
      <c r="D103" s="122" t="s">
        <v>66</v>
      </c>
      <c r="E103" s="132" t="s">
        <v>412</v>
      </c>
      <c r="F103" s="132" t="s">
        <v>413</v>
      </c>
      <c r="I103" s="124"/>
      <c r="J103" s="133">
        <f>BK103</f>
        <v>0</v>
      </c>
      <c r="L103" s="121"/>
      <c r="M103" s="126"/>
      <c r="N103" s="127"/>
      <c r="O103" s="127"/>
      <c r="P103" s="128">
        <f>SUM(P104:P107)</f>
        <v>0</v>
      </c>
      <c r="Q103" s="127"/>
      <c r="R103" s="128">
        <f>SUM(R104:R107)</f>
        <v>2.5000000000000001E-4</v>
      </c>
      <c r="S103" s="127"/>
      <c r="T103" s="129">
        <f>SUM(T104:T107)</f>
        <v>0</v>
      </c>
      <c r="AR103" s="122" t="s">
        <v>77</v>
      </c>
      <c r="AT103" s="130" t="s">
        <v>66</v>
      </c>
      <c r="AU103" s="130" t="s">
        <v>75</v>
      </c>
      <c r="AY103" s="122" t="s">
        <v>114</v>
      </c>
      <c r="BK103" s="131">
        <f>SUM(BK104:BK107)</f>
        <v>0</v>
      </c>
    </row>
    <row r="104" spans="2:65" s="1" customFormat="1" ht="16.5" customHeight="1">
      <c r="B104" s="134"/>
      <c r="C104" s="135" t="s">
        <v>151</v>
      </c>
      <c r="D104" s="135" t="s">
        <v>117</v>
      </c>
      <c r="E104" s="136" t="s">
        <v>414</v>
      </c>
      <c r="F104" s="137" t="s">
        <v>415</v>
      </c>
      <c r="G104" s="138" t="s">
        <v>120</v>
      </c>
      <c r="H104" s="139">
        <v>5</v>
      </c>
      <c r="I104" s="140"/>
      <c r="J104" s="141">
        <f>ROUND(I104*H104,2)</f>
        <v>0</v>
      </c>
      <c r="K104" s="137" t="s">
        <v>121</v>
      </c>
      <c r="L104" s="26"/>
      <c r="M104" s="142" t="s">
        <v>1</v>
      </c>
      <c r="N104" s="143" t="s">
        <v>38</v>
      </c>
      <c r="O104" s="45"/>
      <c r="P104" s="144">
        <f>O104*H104</f>
        <v>0</v>
      </c>
      <c r="Q104" s="144">
        <v>2.0000000000000002E-5</v>
      </c>
      <c r="R104" s="144">
        <f>Q104*H104</f>
        <v>1E-4</v>
      </c>
      <c r="S104" s="144">
        <v>0</v>
      </c>
      <c r="T104" s="145">
        <f>S104*H104</f>
        <v>0</v>
      </c>
      <c r="AR104" s="12" t="s">
        <v>122</v>
      </c>
      <c r="AT104" s="12" t="s">
        <v>117</v>
      </c>
      <c r="AU104" s="12" t="s">
        <v>77</v>
      </c>
      <c r="AY104" s="12" t="s">
        <v>114</v>
      </c>
      <c r="BE104" s="146">
        <f>IF(N104="základní",J104,0)</f>
        <v>0</v>
      </c>
      <c r="BF104" s="146">
        <f>IF(N104="snížená",J104,0)</f>
        <v>0</v>
      </c>
      <c r="BG104" s="146">
        <f>IF(N104="zákl. přenesená",J104,0)</f>
        <v>0</v>
      </c>
      <c r="BH104" s="146">
        <f>IF(N104="sníž. přenesená",J104,0)</f>
        <v>0</v>
      </c>
      <c r="BI104" s="146">
        <f>IF(N104="nulová",J104,0)</f>
        <v>0</v>
      </c>
      <c r="BJ104" s="12" t="s">
        <v>75</v>
      </c>
      <c r="BK104" s="146">
        <f>ROUND(I104*H104,2)</f>
        <v>0</v>
      </c>
      <c r="BL104" s="12" t="s">
        <v>122</v>
      </c>
      <c r="BM104" s="12" t="s">
        <v>416</v>
      </c>
    </row>
    <row r="105" spans="2:65" s="1" customFormat="1" ht="11.25">
      <c r="B105" s="26"/>
      <c r="D105" s="147" t="s">
        <v>124</v>
      </c>
      <c r="F105" s="148" t="s">
        <v>417</v>
      </c>
      <c r="I105" s="80"/>
      <c r="L105" s="26"/>
      <c r="M105" s="149"/>
      <c r="N105" s="45"/>
      <c r="O105" s="45"/>
      <c r="P105" s="45"/>
      <c r="Q105" s="45"/>
      <c r="R105" s="45"/>
      <c r="S105" s="45"/>
      <c r="T105" s="46"/>
      <c r="AT105" s="12" t="s">
        <v>124</v>
      </c>
      <c r="AU105" s="12" t="s">
        <v>77</v>
      </c>
    </row>
    <row r="106" spans="2:65" s="1" customFormat="1" ht="16.5" customHeight="1">
      <c r="B106" s="134"/>
      <c r="C106" s="135" t="s">
        <v>155</v>
      </c>
      <c r="D106" s="135" t="s">
        <v>117</v>
      </c>
      <c r="E106" s="136" t="s">
        <v>418</v>
      </c>
      <c r="F106" s="137" t="s">
        <v>419</v>
      </c>
      <c r="G106" s="138" t="s">
        <v>120</v>
      </c>
      <c r="H106" s="139">
        <v>5</v>
      </c>
      <c r="I106" s="140"/>
      <c r="J106" s="141">
        <f>ROUND(I106*H106,2)</f>
        <v>0</v>
      </c>
      <c r="K106" s="137" t="s">
        <v>121</v>
      </c>
      <c r="L106" s="26"/>
      <c r="M106" s="142" t="s">
        <v>1</v>
      </c>
      <c r="N106" s="143" t="s">
        <v>38</v>
      </c>
      <c r="O106" s="45"/>
      <c r="P106" s="144">
        <f>O106*H106</f>
        <v>0</v>
      </c>
      <c r="Q106" s="144">
        <v>3.0000000000000001E-5</v>
      </c>
      <c r="R106" s="144">
        <f>Q106*H106</f>
        <v>1.5000000000000001E-4</v>
      </c>
      <c r="S106" s="144">
        <v>0</v>
      </c>
      <c r="T106" s="145">
        <f>S106*H106</f>
        <v>0</v>
      </c>
      <c r="AR106" s="12" t="s">
        <v>122</v>
      </c>
      <c r="AT106" s="12" t="s">
        <v>117</v>
      </c>
      <c r="AU106" s="12" t="s">
        <v>77</v>
      </c>
      <c r="AY106" s="12" t="s">
        <v>114</v>
      </c>
      <c r="BE106" s="146">
        <f>IF(N106="základní",J106,0)</f>
        <v>0</v>
      </c>
      <c r="BF106" s="146">
        <f>IF(N106="snížená",J106,0)</f>
        <v>0</v>
      </c>
      <c r="BG106" s="146">
        <f>IF(N106="zákl. přenesená",J106,0)</f>
        <v>0</v>
      </c>
      <c r="BH106" s="146">
        <f>IF(N106="sníž. přenesená",J106,0)</f>
        <v>0</v>
      </c>
      <c r="BI106" s="146">
        <f>IF(N106="nulová",J106,0)</f>
        <v>0</v>
      </c>
      <c r="BJ106" s="12" t="s">
        <v>75</v>
      </c>
      <c r="BK106" s="146">
        <f>ROUND(I106*H106,2)</f>
        <v>0</v>
      </c>
      <c r="BL106" s="12" t="s">
        <v>122</v>
      </c>
      <c r="BM106" s="12" t="s">
        <v>420</v>
      </c>
    </row>
    <row r="107" spans="2:65" s="1" customFormat="1" ht="11.25">
      <c r="B107" s="26"/>
      <c r="D107" s="147" t="s">
        <v>124</v>
      </c>
      <c r="F107" s="148" t="s">
        <v>421</v>
      </c>
      <c r="I107" s="80"/>
      <c r="L107" s="26"/>
      <c r="M107" s="149"/>
      <c r="N107" s="45"/>
      <c r="O107" s="45"/>
      <c r="P107" s="45"/>
      <c r="Q107" s="45"/>
      <c r="R107" s="45"/>
      <c r="S107" s="45"/>
      <c r="T107" s="46"/>
      <c r="AT107" s="12" t="s">
        <v>124</v>
      </c>
      <c r="AU107" s="12" t="s">
        <v>77</v>
      </c>
    </row>
    <row r="108" spans="2:65" s="10" customFormat="1" ht="25.9" customHeight="1">
      <c r="B108" s="121"/>
      <c r="D108" s="122" t="s">
        <v>66</v>
      </c>
      <c r="E108" s="123" t="s">
        <v>354</v>
      </c>
      <c r="F108" s="123" t="s">
        <v>355</v>
      </c>
      <c r="I108" s="124"/>
      <c r="J108" s="125">
        <f>BK108</f>
        <v>0</v>
      </c>
      <c r="L108" s="121"/>
      <c r="M108" s="126"/>
      <c r="N108" s="127"/>
      <c r="O108" s="127"/>
      <c r="P108" s="128">
        <f>SUM(P109:P110)</f>
        <v>0</v>
      </c>
      <c r="Q108" s="127"/>
      <c r="R108" s="128">
        <f>SUM(R109:R110)</f>
        <v>0</v>
      </c>
      <c r="S108" s="127"/>
      <c r="T108" s="129">
        <f>SUM(T109:T110)</f>
        <v>0</v>
      </c>
      <c r="AR108" s="122" t="s">
        <v>135</v>
      </c>
      <c r="AT108" s="130" t="s">
        <v>66</v>
      </c>
      <c r="AU108" s="130" t="s">
        <v>67</v>
      </c>
      <c r="AY108" s="122" t="s">
        <v>114</v>
      </c>
      <c r="BK108" s="131">
        <f>SUM(BK109:BK110)</f>
        <v>0</v>
      </c>
    </row>
    <row r="109" spans="2:65" s="1" customFormat="1" ht="16.5" customHeight="1">
      <c r="B109" s="134"/>
      <c r="C109" s="135" t="s">
        <v>160</v>
      </c>
      <c r="D109" s="135" t="s">
        <v>117</v>
      </c>
      <c r="E109" s="136" t="s">
        <v>357</v>
      </c>
      <c r="F109" s="137" t="s">
        <v>358</v>
      </c>
      <c r="G109" s="138" t="s">
        <v>359</v>
      </c>
      <c r="H109" s="139">
        <v>2</v>
      </c>
      <c r="I109" s="140"/>
      <c r="J109" s="141">
        <f>ROUND(I109*H109,2)</f>
        <v>0</v>
      </c>
      <c r="K109" s="137" t="s">
        <v>121</v>
      </c>
      <c r="L109" s="26"/>
      <c r="M109" s="142" t="s">
        <v>1</v>
      </c>
      <c r="N109" s="143" t="s">
        <v>38</v>
      </c>
      <c r="O109" s="45"/>
      <c r="P109" s="144">
        <f>O109*H109</f>
        <v>0</v>
      </c>
      <c r="Q109" s="144">
        <v>0</v>
      </c>
      <c r="R109" s="144">
        <f>Q109*H109</f>
        <v>0</v>
      </c>
      <c r="S109" s="144">
        <v>0</v>
      </c>
      <c r="T109" s="145">
        <f>S109*H109</f>
        <v>0</v>
      </c>
      <c r="AR109" s="12" t="s">
        <v>360</v>
      </c>
      <c r="AT109" s="12" t="s">
        <v>117</v>
      </c>
      <c r="AU109" s="12" t="s">
        <v>75</v>
      </c>
      <c r="AY109" s="12" t="s">
        <v>114</v>
      </c>
      <c r="BE109" s="146">
        <f>IF(N109="základní",J109,0)</f>
        <v>0</v>
      </c>
      <c r="BF109" s="146">
        <f>IF(N109="snížená",J109,0)</f>
        <v>0</v>
      </c>
      <c r="BG109" s="146">
        <f>IF(N109="zákl. přenesená",J109,0)</f>
        <v>0</v>
      </c>
      <c r="BH109" s="146">
        <f>IF(N109="sníž. přenesená",J109,0)</f>
        <v>0</v>
      </c>
      <c r="BI109" s="146">
        <f>IF(N109="nulová",J109,0)</f>
        <v>0</v>
      </c>
      <c r="BJ109" s="12" t="s">
        <v>75</v>
      </c>
      <c r="BK109" s="146">
        <f>ROUND(I109*H109,2)</f>
        <v>0</v>
      </c>
      <c r="BL109" s="12" t="s">
        <v>360</v>
      </c>
      <c r="BM109" s="12" t="s">
        <v>422</v>
      </c>
    </row>
    <row r="110" spans="2:65" s="1" customFormat="1" ht="19.5">
      <c r="B110" s="26"/>
      <c r="D110" s="147" t="s">
        <v>124</v>
      </c>
      <c r="F110" s="148" t="s">
        <v>362</v>
      </c>
      <c r="I110" s="80"/>
      <c r="L110" s="26"/>
      <c r="M110" s="149"/>
      <c r="N110" s="45"/>
      <c r="O110" s="45"/>
      <c r="P110" s="45"/>
      <c r="Q110" s="45"/>
      <c r="R110" s="45"/>
      <c r="S110" s="45"/>
      <c r="T110" s="46"/>
      <c r="AT110" s="12" t="s">
        <v>124</v>
      </c>
      <c r="AU110" s="12" t="s">
        <v>75</v>
      </c>
    </row>
    <row r="111" spans="2:65" s="10" customFormat="1" ht="25.9" customHeight="1">
      <c r="B111" s="121"/>
      <c r="D111" s="122" t="s">
        <v>66</v>
      </c>
      <c r="E111" s="123" t="s">
        <v>363</v>
      </c>
      <c r="F111" s="123" t="s">
        <v>364</v>
      </c>
      <c r="I111" s="124"/>
      <c r="J111" s="125">
        <f>BK111</f>
        <v>0</v>
      </c>
      <c r="L111" s="121"/>
      <c r="M111" s="126"/>
      <c r="N111" s="127"/>
      <c r="O111" s="127"/>
      <c r="P111" s="128">
        <f>P112+P115</f>
        <v>0</v>
      </c>
      <c r="Q111" s="127"/>
      <c r="R111" s="128">
        <f>R112+R115</f>
        <v>0</v>
      </c>
      <c r="S111" s="127"/>
      <c r="T111" s="129">
        <f>T112+T115</f>
        <v>0</v>
      </c>
      <c r="AR111" s="122" t="s">
        <v>139</v>
      </c>
      <c r="AT111" s="130" t="s">
        <v>66</v>
      </c>
      <c r="AU111" s="130" t="s">
        <v>67</v>
      </c>
      <c r="AY111" s="122" t="s">
        <v>114</v>
      </c>
      <c r="BK111" s="131">
        <f>BK112+BK115</f>
        <v>0</v>
      </c>
    </row>
    <row r="112" spans="2:65" s="10" customFormat="1" ht="22.9" customHeight="1">
      <c r="B112" s="121"/>
      <c r="D112" s="122" t="s">
        <v>66</v>
      </c>
      <c r="E112" s="132" t="s">
        <v>365</v>
      </c>
      <c r="F112" s="132" t="s">
        <v>366</v>
      </c>
      <c r="I112" s="124"/>
      <c r="J112" s="133">
        <f>BK112</f>
        <v>0</v>
      </c>
      <c r="L112" s="121"/>
      <c r="M112" s="126"/>
      <c r="N112" s="127"/>
      <c r="O112" s="127"/>
      <c r="P112" s="128">
        <f>SUM(P113:P114)</f>
        <v>0</v>
      </c>
      <c r="Q112" s="127"/>
      <c r="R112" s="128">
        <f>SUM(R113:R114)</f>
        <v>0</v>
      </c>
      <c r="S112" s="127"/>
      <c r="T112" s="129">
        <f>SUM(T113:T114)</f>
        <v>0</v>
      </c>
      <c r="AR112" s="122" t="s">
        <v>139</v>
      </c>
      <c r="AT112" s="130" t="s">
        <v>66</v>
      </c>
      <c r="AU112" s="130" t="s">
        <v>75</v>
      </c>
      <c r="AY112" s="122" t="s">
        <v>114</v>
      </c>
      <c r="BK112" s="131">
        <f>SUM(BK113:BK114)</f>
        <v>0</v>
      </c>
    </row>
    <row r="113" spans="2:65" s="1" customFormat="1" ht="16.5" customHeight="1">
      <c r="B113" s="134"/>
      <c r="C113" s="135" t="s">
        <v>164</v>
      </c>
      <c r="D113" s="135" t="s">
        <v>117</v>
      </c>
      <c r="E113" s="136" t="s">
        <v>368</v>
      </c>
      <c r="F113" s="137" t="s">
        <v>369</v>
      </c>
      <c r="G113" s="138" t="s">
        <v>296</v>
      </c>
      <c r="H113" s="139">
        <v>1</v>
      </c>
      <c r="I113" s="140"/>
      <c r="J113" s="141">
        <f>ROUND(I113*H113,2)</f>
        <v>0</v>
      </c>
      <c r="K113" s="137" t="s">
        <v>121</v>
      </c>
      <c r="L113" s="26"/>
      <c r="M113" s="142" t="s">
        <v>1</v>
      </c>
      <c r="N113" s="143" t="s">
        <v>38</v>
      </c>
      <c r="O113" s="45"/>
      <c r="P113" s="144">
        <f>O113*H113</f>
        <v>0</v>
      </c>
      <c r="Q113" s="144">
        <v>0</v>
      </c>
      <c r="R113" s="144">
        <f>Q113*H113</f>
        <v>0</v>
      </c>
      <c r="S113" s="144">
        <v>0</v>
      </c>
      <c r="T113" s="145">
        <f>S113*H113</f>
        <v>0</v>
      </c>
      <c r="AR113" s="12" t="s">
        <v>370</v>
      </c>
      <c r="AT113" s="12" t="s">
        <v>117</v>
      </c>
      <c r="AU113" s="12" t="s">
        <v>77</v>
      </c>
      <c r="AY113" s="12" t="s">
        <v>114</v>
      </c>
      <c r="BE113" s="146">
        <f>IF(N113="základní",J113,0)</f>
        <v>0</v>
      </c>
      <c r="BF113" s="146">
        <f>IF(N113="snížená",J113,0)</f>
        <v>0</v>
      </c>
      <c r="BG113" s="146">
        <f>IF(N113="zákl. přenesená",J113,0)</f>
        <v>0</v>
      </c>
      <c r="BH113" s="146">
        <f>IF(N113="sníž. přenesená",J113,0)</f>
        <v>0</v>
      </c>
      <c r="BI113" s="146">
        <f>IF(N113="nulová",J113,0)</f>
        <v>0</v>
      </c>
      <c r="BJ113" s="12" t="s">
        <v>75</v>
      </c>
      <c r="BK113" s="146">
        <f>ROUND(I113*H113,2)</f>
        <v>0</v>
      </c>
      <c r="BL113" s="12" t="s">
        <v>370</v>
      </c>
      <c r="BM113" s="12" t="s">
        <v>423</v>
      </c>
    </row>
    <row r="114" spans="2:65" s="1" customFormat="1" ht="11.25">
      <c r="B114" s="26"/>
      <c r="D114" s="147" t="s">
        <v>124</v>
      </c>
      <c r="F114" s="148" t="s">
        <v>369</v>
      </c>
      <c r="I114" s="80"/>
      <c r="L114" s="26"/>
      <c r="M114" s="149"/>
      <c r="N114" s="45"/>
      <c r="O114" s="45"/>
      <c r="P114" s="45"/>
      <c r="Q114" s="45"/>
      <c r="R114" s="45"/>
      <c r="S114" s="45"/>
      <c r="T114" s="46"/>
      <c r="AT114" s="12" t="s">
        <v>124</v>
      </c>
      <c r="AU114" s="12" t="s">
        <v>77</v>
      </c>
    </row>
    <row r="115" spans="2:65" s="10" customFormat="1" ht="22.9" customHeight="1">
      <c r="B115" s="121"/>
      <c r="D115" s="122" t="s">
        <v>66</v>
      </c>
      <c r="E115" s="132" t="s">
        <v>424</v>
      </c>
      <c r="F115" s="132" t="s">
        <v>425</v>
      </c>
      <c r="I115" s="124"/>
      <c r="J115" s="133">
        <f>BK115</f>
        <v>0</v>
      </c>
      <c r="L115" s="121"/>
      <c r="M115" s="126"/>
      <c r="N115" s="127"/>
      <c r="O115" s="127"/>
      <c r="P115" s="128">
        <f>SUM(P116:P117)</f>
        <v>0</v>
      </c>
      <c r="Q115" s="127"/>
      <c r="R115" s="128">
        <f>SUM(R116:R117)</f>
        <v>0</v>
      </c>
      <c r="S115" s="127"/>
      <c r="T115" s="129">
        <f>SUM(T116:T117)</f>
        <v>0</v>
      </c>
      <c r="AR115" s="122" t="s">
        <v>139</v>
      </c>
      <c r="AT115" s="130" t="s">
        <v>66</v>
      </c>
      <c r="AU115" s="130" t="s">
        <v>75</v>
      </c>
      <c r="AY115" s="122" t="s">
        <v>114</v>
      </c>
      <c r="BK115" s="131">
        <f>SUM(BK116:BK117)</f>
        <v>0</v>
      </c>
    </row>
    <row r="116" spans="2:65" s="1" customFormat="1" ht="16.5" customHeight="1">
      <c r="B116" s="134"/>
      <c r="C116" s="135" t="s">
        <v>168</v>
      </c>
      <c r="D116" s="135" t="s">
        <v>117</v>
      </c>
      <c r="E116" s="136" t="s">
        <v>426</v>
      </c>
      <c r="F116" s="137" t="s">
        <v>427</v>
      </c>
      <c r="G116" s="138" t="s">
        <v>296</v>
      </c>
      <c r="H116" s="139">
        <v>1</v>
      </c>
      <c r="I116" s="140"/>
      <c r="J116" s="141">
        <f>ROUND(I116*H116,2)</f>
        <v>0</v>
      </c>
      <c r="K116" s="137" t="s">
        <v>1</v>
      </c>
      <c r="L116" s="26"/>
      <c r="M116" s="142" t="s">
        <v>1</v>
      </c>
      <c r="N116" s="143" t="s">
        <v>38</v>
      </c>
      <c r="O116" s="45"/>
      <c r="P116" s="144">
        <f>O116*H116</f>
        <v>0</v>
      </c>
      <c r="Q116" s="144">
        <v>0</v>
      </c>
      <c r="R116" s="144">
        <f>Q116*H116</f>
        <v>0</v>
      </c>
      <c r="S116" s="144">
        <v>0</v>
      </c>
      <c r="T116" s="145">
        <f>S116*H116</f>
        <v>0</v>
      </c>
      <c r="AR116" s="12" t="s">
        <v>370</v>
      </c>
      <c r="AT116" s="12" t="s">
        <v>117</v>
      </c>
      <c r="AU116" s="12" t="s">
        <v>77</v>
      </c>
      <c r="AY116" s="12" t="s">
        <v>114</v>
      </c>
      <c r="BE116" s="146">
        <f>IF(N116="základní",J116,0)</f>
        <v>0</v>
      </c>
      <c r="BF116" s="146">
        <f>IF(N116="snížená",J116,0)</f>
        <v>0</v>
      </c>
      <c r="BG116" s="146">
        <f>IF(N116="zákl. přenesená",J116,0)</f>
        <v>0</v>
      </c>
      <c r="BH116" s="146">
        <f>IF(N116="sníž. přenesená",J116,0)</f>
        <v>0</v>
      </c>
      <c r="BI116" s="146">
        <f>IF(N116="nulová",J116,0)</f>
        <v>0</v>
      </c>
      <c r="BJ116" s="12" t="s">
        <v>75</v>
      </c>
      <c r="BK116" s="146">
        <f>ROUND(I116*H116,2)</f>
        <v>0</v>
      </c>
      <c r="BL116" s="12" t="s">
        <v>370</v>
      </c>
      <c r="BM116" s="12" t="s">
        <v>428</v>
      </c>
    </row>
    <row r="117" spans="2:65" s="1" customFormat="1" ht="11.25">
      <c r="B117" s="26"/>
      <c r="D117" s="147" t="s">
        <v>124</v>
      </c>
      <c r="F117" s="148" t="s">
        <v>427</v>
      </c>
      <c r="I117" s="80"/>
      <c r="L117" s="26"/>
      <c r="M117" s="161"/>
      <c r="N117" s="162"/>
      <c r="O117" s="162"/>
      <c r="P117" s="162"/>
      <c r="Q117" s="162"/>
      <c r="R117" s="162"/>
      <c r="S117" s="162"/>
      <c r="T117" s="163"/>
      <c r="AT117" s="12" t="s">
        <v>124</v>
      </c>
      <c r="AU117" s="12" t="s">
        <v>77</v>
      </c>
    </row>
    <row r="118" spans="2:65" s="1" customFormat="1" ht="6.95" customHeight="1">
      <c r="B118" s="35"/>
      <c r="C118" s="36"/>
      <c r="D118" s="36"/>
      <c r="E118" s="36"/>
      <c r="F118" s="36"/>
      <c r="G118" s="36"/>
      <c r="H118" s="36"/>
      <c r="I118" s="96"/>
      <c r="J118" s="36"/>
      <c r="K118" s="36"/>
      <c r="L118" s="26"/>
    </row>
  </sheetData>
  <autoFilter ref="C85:K117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8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zdravotechnika</vt:lpstr>
      <vt:lpstr>02 - plynovod</vt:lpstr>
      <vt:lpstr>'01 - zdravotechnika'!Názvy_tisku</vt:lpstr>
      <vt:lpstr>'02 - plynovod'!Názvy_tisku</vt:lpstr>
      <vt:lpstr>'Rekapitulace stavby'!Názvy_tisku</vt:lpstr>
      <vt:lpstr>'01 - zdravotechnika'!Oblast_tisku</vt:lpstr>
      <vt:lpstr>'02 - plynovod'!Oblast_tisku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Tomas-PC\Tomas</dc:creator>
  <cp:lastModifiedBy>Pavel</cp:lastModifiedBy>
  <cp:lastPrinted>2019-05-20T22:31:28Z</cp:lastPrinted>
  <dcterms:created xsi:type="dcterms:W3CDTF">2019-05-20T19:15:24Z</dcterms:created>
  <dcterms:modified xsi:type="dcterms:W3CDTF">2019-05-20T22:40:46Z</dcterms:modified>
</cp:coreProperties>
</file>